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726"/>
  <workbookPr defaultThemeVersion="202300"/>
  <mc:AlternateContent xmlns:mc="http://schemas.openxmlformats.org/markup-compatibility/2006">
    <mc:Choice Requires="x15">
      <x15ac:absPath xmlns:x15ac="http://schemas.microsoft.com/office/spreadsheetml/2010/11/ac" url="C:\Users\Adam Curran\Documents\UMC Docs\Excel\Church Conference Forms\Compensation Form\Report\"/>
    </mc:Choice>
  </mc:AlternateContent>
  <xr:revisionPtr revIDLastSave="0" documentId="13_ncr:1_{FDD6350E-BCDA-417E-8889-3B62C8C26236}" xr6:coauthVersionLast="47" xr6:coauthVersionMax="47" xr10:uidLastSave="{00000000-0000-0000-0000-000000000000}"/>
  <bookViews>
    <workbookView xWindow="-110" yWindow="-110" windowWidth="22780" windowHeight="14540" firstSheet="1" activeTab="1" xr2:uid="{6F9F7F9E-A8E2-4BF1-8071-BF18F6AED62A}"/>
  </bookViews>
  <sheets>
    <sheet name="table" sheetId="3" state="hidden" r:id="rId1"/>
    <sheet name="Comp Form" sheetId="1" r:id="rId2"/>
    <sheet name="Minimum Salary" sheetId="4" r:id="rId3"/>
    <sheet name="Staff Info" sheetId="2" state="hidden" r:id="rId4"/>
  </sheets>
  <definedNames>
    <definedName name="_xlnm.Print_Area" localSheetId="2">'Minimum Salary'!$A$1:$H$22</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N59" i="1" l="1"/>
  <c r="N36" i="1"/>
  <c r="N10" i="1"/>
  <c r="M10" i="1"/>
  <c r="M36" i="1"/>
  <c r="M59" i="1"/>
  <c r="L59" i="1"/>
  <c r="L36" i="1"/>
  <c r="L10" i="1"/>
  <c r="K10" i="1"/>
  <c r="K36" i="1"/>
  <c r="K59" i="1"/>
  <c r="J59" i="1"/>
  <c r="J36" i="1"/>
  <c r="J10" i="1"/>
  <c r="C97" i="1"/>
  <c r="E5" i="4"/>
  <c r="E6" i="4" s="1"/>
  <c r="E7" i="4" s="1"/>
  <c r="E8" i="4" s="1"/>
  <c r="E9" i="4" s="1"/>
  <c r="E10" i="4" s="1"/>
  <c r="E11" i="4" s="1"/>
  <c r="E12" i="4" s="1"/>
  <c r="E13" i="4" s="1"/>
  <c r="E14" i="4" s="1"/>
  <c r="E15" i="4" s="1"/>
  <c r="E16" i="4" s="1"/>
  <c r="E17" i="4" s="1"/>
  <c r="E18" i="4" s="1"/>
  <c r="E19" i="4" s="1"/>
  <c r="D5" i="4"/>
  <c r="D6" i="4" s="1"/>
  <c r="D7" i="4" s="1"/>
  <c r="D8" i="4" s="1"/>
  <c r="D9" i="4" s="1"/>
  <c r="D10" i="4" s="1"/>
  <c r="D11" i="4" s="1"/>
  <c r="D12" i="4" s="1"/>
  <c r="D13" i="4" s="1"/>
  <c r="D14" i="4" s="1"/>
  <c r="D15" i="4" s="1"/>
  <c r="D16" i="4" s="1"/>
  <c r="D17" i="4" s="1"/>
  <c r="D18" i="4" s="1"/>
  <c r="D19" i="4" s="1"/>
  <c r="C5" i="4"/>
  <c r="C6" i="4" s="1"/>
  <c r="C7" i="4" s="1"/>
  <c r="C8" i="4" s="1"/>
  <c r="C9" i="4" s="1"/>
  <c r="C10" i="4" s="1"/>
  <c r="C11" i="4" s="1"/>
  <c r="C12" i="4" s="1"/>
  <c r="C13" i="4" s="1"/>
  <c r="C14" i="4" s="1"/>
  <c r="C15" i="4" s="1"/>
  <c r="C16" i="4" s="1"/>
  <c r="C17" i="4" s="1"/>
  <c r="C18" i="4" s="1"/>
  <c r="C19" i="4" s="1"/>
  <c r="B5" i="4"/>
  <c r="B6" i="4" s="1"/>
  <c r="B7" i="4" s="1"/>
  <c r="B8" i="4" s="1"/>
  <c r="B9" i="4" s="1"/>
  <c r="B10" i="4" s="1"/>
  <c r="B11" i="4" s="1"/>
  <c r="B12" i="4" s="1"/>
  <c r="B13" i="4" s="1"/>
  <c r="B14" i="4" s="1"/>
  <c r="B15" i="4" s="1"/>
  <c r="B16" i="4" s="1"/>
  <c r="B17" i="4" s="1"/>
  <c r="B18" i="4" s="1"/>
  <c r="B19" i="4" s="1"/>
  <c r="G4" i="4"/>
  <c r="G5" i="4" s="1"/>
  <c r="G6" i="4" s="1"/>
  <c r="G7" i="4" s="1"/>
  <c r="G8" i="4" s="1"/>
  <c r="G9" i="4" s="1"/>
  <c r="G10" i="4" s="1"/>
  <c r="G11" i="4" s="1"/>
  <c r="G12" i="4" s="1"/>
  <c r="G13" i="4" s="1"/>
  <c r="G14" i="4" s="1"/>
  <c r="G15" i="4" s="1"/>
  <c r="G16" i="4" s="1"/>
  <c r="G17" i="4" s="1"/>
  <c r="G18" i="4" s="1"/>
  <c r="G19" i="4" s="1"/>
  <c r="F4" i="4"/>
  <c r="F5" i="4" s="1"/>
  <c r="F6" i="4" s="1"/>
  <c r="F7" i="4" s="1"/>
  <c r="F8" i="4" s="1"/>
  <c r="F9" i="4" s="1"/>
  <c r="F10" i="4" s="1"/>
  <c r="F11" i="4" s="1"/>
  <c r="F12" i="4" s="1"/>
  <c r="F13" i="4" s="1"/>
  <c r="F14" i="4" s="1"/>
  <c r="F15" i="4" s="1"/>
  <c r="F16" i="4" s="1"/>
  <c r="F17" i="4" s="1"/>
  <c r="F18" i="4" s="1"/>
  <c r="F19" i="4" s="1"/>
  <c r="E4" i="4"/>
  <c r="Q2" i="3"/>
  <c r="G6" i="3"/>
  <c r="G5" i="3"/>
  <c r="G4" i="3"/>
  <c r="G3" i="3"/>
  <c r="G2" i="3"/>
  <c r="F6" i="3"/>
  <c r="F5" i="3"/>
  <c r="F4" i="3"/>
  <c r="F3" i="3"/>
  <c r="F2" i="3"/>
  <c r="E6" i="3"/>
  <c r="E5" i="3"/>
  <c r="E4" i="3"/>
  <c r="E3" i="3"/>
  <c r="E2" i="3"/>
  <c r="D6" i="3"/>
  <c r="D5" i="3"/>
  <c r="D4" i="3"/>
  <c r="D3" i="3"/>
  <c r="D2" i="3"/>
  <c r="C6" i="3"/>
  <c r="C5" i="3"/>
  <c r="C4" i="3"/>
  <c r="C3" i="3"/>
  <c r="C2" i="3"/>
  <c r="A6" i="3"/>
  <c r="A5" i="3"/>
  <c r="A4" i="3"/>
  <c r="A3" i="3"/>
  <c r="A2" i="3"/>
  <c r="O7" i="1"/>
  <c r="M7" i="1"/>
  <c r="J7" i="1"/>
  <c r="F7" i="1"/>
  <c r="C7" i="1"/>
  <c r="U2" i="3"/>
  <c r="P56" i="1"/>
  <c r="P57" i="1"/>
  <c r="P55" i="1"/>
  <c r="P52" i="1"/>
  <c r="P46" i="1"/>
  <c r="N38" i="1"/>
  <c r="N39" i="1" s="1"/>
  <c r="M38" i="1"/>
  <c r="M39" i="1" s="1"/>
  <c r="P27" i="1"/>
  <c r="P26" i="1"/>
  <c r="AV6" i="3"/>
  <c r="AV5" i="3"/>
  <c r="AV4" i="3"/>
  <c r="AU6" i="3"/>
  <c r="AU5" i="3"/>
  <c r="AU4" i="3"/>
  <c r="AT6" i="3"/>
  <c r="AT5" i="3"/>
  <c r="AT4" i="3"/>
  <c r="AK6" i="3"/>
  <c r="AK5" i="3"/>
  <c r="AK4" i="3"/>
  <c r="Z6" i="3"/>
  <c r="Z5" i="3"/>
  <c r="Z4" i="3"/>
  <c r="Y6" i="3"/>
  <c r="Y5" i="3"/>
  <c r="Y4" i="3"/>
  <c r="W6" i="3"/>
  <c r="W5" i="3"/>
  <c r="W4" i="3"/>
  <c r="V6" i="3"/>
  <c r="V5" i="3"/>
  <c r="V4" i="3"/>
  <c r="U6" i="3"/>
  <c r="U5" i="3"/>
  <c r="T6" i="3"/>
  <c r="T5" i="3"/>
  <c r="T4" i="3"/>
  <c r="S6" i="3"/>
  <c r="S5" i="3"/>
  <c r="S4" i="3"/>
  <c r="Q6" i="3"/>
  <c r="Q5" i="3"/>
  <c r="Q4" i="3"/>
  <c r="P6" i="3"/>
  <c r="P5" i="3"/>
  <c r="O6" i="3"/>
  <c r="O5" i="3"/>
  <c r="N6" i="3"/>
  <c r="N5" i="3"/>
  <c r="M3" i="3"/>
  <c r="M2" i="3"/>
  <c r="M6" i="3"/>
  <c r="M5" i="3"/>
  <c r="M4" i="3"/>
  <c r="L6" i="3"/>
  <c r="M58" i="1"/>
  <c r="N58" i="1"/>
  <c r="M50" i="1"/>
  <c r="N50" i="1"/>
  <c r="P20" i="1"/>
  <c r="P21" i="1"/>
  <c r="P22" i="1"/>
  <c r="P23" i="1"/>
  <c r="P19" i="1"/>
  <c r="P12" i="1"/>
  <c r="P13" i="1"/>
  <c r="P14" i="1"/>
  <c r="P15" i="1"/>
  <c r="P16" i="1"/>
  <c r="P11" i="1"/>
  <c r="M24" i="1"/>
  <c r="N24" i="1"/>
  <c r="N17" i="1"/>
  <c r="L5" i="3"/>
  <c r="M17" i="1"/>
  <c r="U4" i="3"/>
  <c r="P4" i="3"/>
  <c r="O4" i="3"/>
  <c r="N4" i="3"/>
  <c r="L4" i="3"/>
  <c r="Z3" i="3"/>
  <c r="Y3" i="3"/>
  <c r="W3" i="3"/>
  <c r="V3" i="3"/>
  <c r="U3" i="3"/>
  <c r="T3" i="3"/>
  <c r="S3" i="3"/>
  <c r="Q3" i="3"/>
  <c r="P3" i="3"/>
  <c r="O3" i="3"/>
  <c r="N3" i="3"/>
  <c r="L3" i="3"/>
  <c r="Z2" i="3"/>
  <c r="Y2" i="3"/>
  <c r="W2" i="3"/>
  <c r="V2" i="3"/>
  <c r="T2" i="3"/>
  <c r="S2" i="3"/>
  <c r="P2" i="3"/>
  <c r="O2" i="3"/>
  <c r="N2" i="3"/>
  <c r="L2" i="3"/>
  <c r="AV3" i="3"/>
  <c r="AU3" i="3"/>
  <c r="AT3" i="3"/>
  <c r="AK3" i="3"/>
  <c r="AV2" i="3"/>
  <c r="AU2" i="3"/>
  <c r="AT2" i="3"/>
  <c r="AK2" i="3"/>
  <c r="J58" i="1"/>
  <c r="L58" i="1"/>
  <c r="K58" i="1"/>
  <c r="L50" i="1"/>
  <c r="K50" i="1"/>
  <c r="J50" i="1"/>
  <c r="L24" i="1"/>
  <c r="K24" i="1"/>
  <c r="J24" i="1"/>
  <c r="L17" i="1"/>
  <c r="K17" i="1"/>
  <c r="J17" i="1"/>
  <c r="AG5" i="3" l="1"/>
  <c r="J5" i="3"/>
  <c r="AG6" i="3"/>
  <c r="J6" i="3"/>
  <c r="AI4" i="3"/>
  <c r="J4" i="3"/>
  <c r="AG2" i="3"/>
  <c r="J2" i="3"/>
  <c r="AG3" i="3"/>
  <c r="J3" i="3"/>
  <c r="H2" i="3"/>
  <c r="B4" i="3"/>
  <c r="B6" i="3"/>
  <c r="B5" i="3"/>
  <c r="B2" i="3"/>
  <c r="B3" i="3"/>
  <c r="AH6" i="3"/>
  <c r="AI6" i="3"/>
  <c r="AD4" i="3"/>
  <c r="AD2" i="3"/>
  <c r="AD6" i="3"/>
  <c r="AF6" i="3"/>
  <c r="H6" i="3"/>
  <c r="AJ6" i="3"/>
  <c r="H5" i="3"/>
  <c r="AH5" i="3"/>
  <c r="AD5" i="3"/>
  <c r="AI5" i="3"/>
  <c r="AJ5" i="3"/>
  <c r="AF5" i="3"/>
  <c r="AF4" i="3"/>
  <c r="H4" i="3"/>
  <c r="AJ4" i="3"/>
  <c r="AG4" i="3"/>
  <c r="AH4" i="3"/>
  <c r="AI3" i="3"/>
  <c r="AH3" i="3"/>
  <c r="AF3" i="3"/>
  <c r="AH2" i="3"/>
  <c r="AJ3" i="3"/>
  <c r="AD3" i="3"/>
  <c r="AI2" i="3"/>
  <c r="AF2" i="3"/>
  <c r="AJ2" i="3"/>
  <c r="H3" i="3"/>
  <c r="M28" i="1"/>
  <c r="K29" i="1"/>
  <c r="K30" i="1" s="1"/>
  <c r="K38" i="1" s="1"/>
  <c r="K39" i="1" s="1"/>
  <c r="AW5" i="3"/>
  <c r="N29" i="1"/>
  <c r="N30" i="1" s="1"/>
  <c r="N47" i="1" s="1"/>
  <c r="AL6" i="3" s="1"/>
  <c r="X5" i="3"/>
  <c r="X6" i="3"/>
  <c r="AP5" i="3"/>
  <c r="M29" i="1"/>
  <c r="M30" i="1" s="1"/>
  <c r="M47" i="1" s="1"/>
  <c r="AL5" i="3" s="1"/>
  <c r="R6" i="3"/>
  <c r="AR5" i="3"/>
  <c r="AR6" i="3"/>
  <c r="R5" i="3"/>
  <c r="AP6" i="3"/>
  <c r="AW4" i="3"/>
  <c r="P24" i="1"/>
  <c r="AW6" i="3"/>
  <c r="P58" i="1"/>
  <c r="N28" i="1"/>
  <c r="P17" i="1"/>
  <c r="P50" i="1"/>
  <c r="L28" i="1"/>
  <c r="L29" i="1"/>
  <c r="L30" i="1" s="1"/>
  <c r="L38" i="1" s="1"/>
  <c r="L39" i="1" s="1"/>
  <c r="AP4" i="3"/>
  <c r="AR4" i="3"/>
  <c r="J28" i="1"/>
  <c r="J29" i="1"/>
  <c r="K28" i="1"/>
  <c r="AR3" i="3"/>
  <c r="AW2" i="3"/>
  <c r="AP2" i="3"/>
  <c r="AR2" i="3"/>
  <c r="AW3" i="3"/>
  <c r="AP3" i="3"/>
  <c r="X2" i="3"/>
  <c r="R2" i="3"/>
  <c r="X3" i="3"/>
  <c r="R4" i="3"/>
  <c r="R3" i="3"/>
  <c r="X4" i="3"/>
  <c r="AB6" i="3" l="1"/>
  <c r="AC6" i="3" s="1"/>
  <c r="AE6" i="3" s="1"/>
  <c r="AB5" i="3"/>
  <c r="AC5" i="3" s="1"/>
  <c r="AE5" i="3" s="1"/>
  <c r="AA2" i="3"/>
  <c r="AA6" i="3"/>
  <c r="K47" i="1"/>
  <c r="AL3" i="3" s="1"/>
  <c r="M49" i="1"/>
  <c r="AO5" i="3" s="1"/>
  <c r="N48" i="1"/>
  <c r="AM6" i="3" s="1"/>
  <c r="N49" i="1"/>
  <c r="AO6" i="3" s="1"/>
  <c r="AA5" i="3"/>
  <c r="M48" i="1"/>
  <c r="AM5" i="3" s="1"/>
  <c r="P28" i="1"/>
  <c r="J30" i="1"/>
  <c r="P29" i="1"/>
  <c r="AA4" i="3"/>
  <c r="AB4" i="3"/>
  <c r="AC4" i="3" s="1"/>
  <c r="AE4" i="3" s="1"/>
  <c r="AB3" i="3"/>
  <c r="AC3" i="3" s="1"/>
  <c r="AE3" i="3" s="1"/>
  <c r="AB2" i="3"/>
  <c r="AC2" i="3" s="1"/>
  <c r="AE2" i="3" s="1"/>
  <c r="AA3" i="3"/>
  <c r="L47" i="1"/>
  <c r="P30" i="1" l="1"/>
  <c r="J38" i="1"/>
  <c r="J39" i="1" s="1"/>
  <c r="P39" i="1" s="1"/>
  <c r="J118" i="1" s="1"/>
  <c r="K48" i="1"/>
  <c r="AM3" i="3" s="1"/>
  <c r="K49" i="1"/>
  <c r="AO3" i="3" s="1"/>
  <c r="AL4" i="3"/>
  <c r="L49" i="1"/>
  <c r="AO4" i="3" s="1"/>
  <c r="L48" i="1"/>
  <c r="AM4" i="3" s="1"/>
  <c r="C104" i="1" l="1"/>
  <c r="C118" i="1"/>
  <c r="J120" i="1"/>
  <c r="J47" i="1"/>
  <c r="AL2" i="3" s="1"/>
  <c r="J119" i="1"/>
  <c r="J122" i="1"/>
  <c r="C105" i="1"/>
  <c r="C107" i="1"/>
  <c r="J121" i="1"/>
  <c r="C119" i="1"/>
  <c r="C120" i="1"/>
  <c r="C106" i="1"/>
  <c r="C121" i="1"/>
  <c r="C108" i="1"/>
  <c r="C122" i="1"/>
  <c r="J48" i="1" l="1"/>
  <c r="P48" i="1" s="1"/>
  <c r="J51" i="1"/>
  <c r="AQ2" i="3" s="1"/>
  <c r="N51" i="1"/>
  <c r="N53" i="1" s="1"/>
  <c r="N60" i="1" s="1"/>
  <c r="AX6" i="3" s="1"/>
  <c r="P47" i="1"/>
  <c r="M51" i="1"/>
  <c r="AQ5" i="3" s="1"/>
  <c r="J49" i="1"/>
  <c r="P49" i="1" s="1"/>
  <c r="K51" i="1"/>
  <c r="AQ3" i="3" s="1"/>
  <c r="L51" i="1"/>
  <c r="AQ4" i="3" s="1"/>
  <c r="AM2" i="3"/>
  <c r="AQ6" i="3" l="1"/>
  <c r="AS6" i="3"/>
  <c r="AO2" i="3"/>
  <c r="J53" i="1"/>
  <c r="AS2" i="3" s="1"/>
  <c r="M53" i="1"/>
  <c r="M60" i="1" s="1"/>
  <c r="AX5" i="3" s="1"/>
  <c r="K53" i="1"/>
  <c r="K60" i="1" s="1"/>
  <c r="AX3" i="3" s="1"/>
  <c r="P51" i="1"/>
  <c r="L53" i="1"/>
  <c r="L60" i="1" s="1"/>
  <c r="AX4" i="3" s="1"/>
  <c r="AS3" i="3" l="1"/>
  <c r="AS5" i="3"/>
  <c r="AS4" i="3"/>
  <c r="J60" i="1"/>
  <c r="P60" i="1" s="1"/>
  <c r="P53" i="1"/>
  <c r="AX2" i="3" l="1"/>
</calcChain>
</file>

<file path=xl/sharedStrings.xml><?xml version="1.0" encoding="utf-8"?>
<sst xmlns="http://schemas.openxmlformats.org/spreadsheetml/2006/main" count="735" uniqueCount="704">
  <si>
    <t>date_effective</t>
  </si>
  <si>
    <t>district</t>
  </si>
  <si>
    <t>clergy_name</t>
  </si>
  <si>
    <t>status_time</t>
  </si>
  <si>
    <t>conf_relation</t>
  </si>
  <si>
    <t>church_name</t>
  </si>
  <si>
    <t>church_number</t>
  </si>
  <si>
    <t>salary</t>
  </si>
  <si>
    <t>Greater New Jersey Conference</t>
  </si>
  <si>
    <t xml:space="preserve">Church # </t>
  </si>
  <si>
    <t>Church #</t>
  </si>
  <si>
    <t>It is highly recommended to review the instructions as a guide when completing this report. Click here to view these instructions.</t>
  </si>
  <si>
    <t>TOTAL</t>
  </si>
  <si>
    <t xml:space="preserve">Church Salary </t>
  </si>
  <si>
    <t>GNJAC Equitable Compensation Grant</t>
  </si>
  <si>
    <t>GNJAC Salary Supplement Grant</t>
  </si>
  <si>
    <t>GNJAC Other Grant</t>
  </si>
  <si>
    <r>
      <rPr>
        <b/>
        <sz val="11"/>
        <color theme="1"/>
        <rFont val="Aptos Narrow"/>
        <family val="2"/>
        <scheme val="minor"/>
      </rPr>
      <t>Taxable Cash Allowances</t>
    </r>
    <r>
      <rPr>
        <sz val="11"/>
        <color theme="1"/>
        <rFont val="Aptos Narrow"/>
        <family val="2"/>
        <scheme val="minor"/>
      </rPr>
      <t xml:space="preserve"> </t>
    </r>
    <r>
      <rPr>
        <sz val="10"/>
        <color theme="1"/>
        <rFont val="Aptos Narrow"/>
        <family val="2"/>
        <scheme val="minor"/>
      </rPr>
      <t xml:space="preserve">(e.g. non-vouchered expenses, bonuses, etc.)  </t>
    </r>
  </si>
  <si>
    <r>
      <t xml:space="preserve">Housing Allowance
</t>
    </r>
    <r>
      <rPr>
        <sz val="10.5"/>
        <color theme="1"/>
        <rFont val="Aptos Narrow"/>
        <family val="2"/>
        <scheme val="minor"/>
      </rPr>
      <t xml:space="preserve">Paid in addition to cash salary. Recommended to exclude this amount in </t>
    </r>
    <r>
      <rPr>
        <sz val="10.5"/>
        <rFont val="Aptos Narrow"/>
        <family val="2"/>
        <scheme val="minor"/>
      </rPr>
      <t>line 12</t>
    </r>
    <r>
      <rPr>
        <sz val="10.5"/>
        <color theme="1"/>
        <rFont val="Aptos Narrow"/>
        <family val="2"/>
        <scheme val="minor"/>
      </rPr>
      <t xml:space="preserve"> if receiving this allowance. </t>
    </r>
  </si>
  <si>
    <r>
      <rPr>
        <b/>
        <sz val="11"/>
        <color theme="1"/>
        <rFont val="Aptos Narrow"/>
        <family val="2"/>
        <scheme val="minor"/>
      </rPr>
      <t>Total Salary</t>
    </r>
    <r>
      <rPr>
        <sz val="11"/>
        <color theme="1"/>
        <rFont val="Aptos Narrow"/>
        <family val="2"/>
        <scheme val="minor"/>
      </rPr>
      <t xml:space="preserve"> </t>
    </r>
    <r>
      <rPr>
        <sz val="10"/>
        <color theme="1"/>
        <rFont val="Aptos Narrow"/>
        <family val="2"/>
        <scheme val="minor"/>
      </rPr>
      <t xml:space="preserve">(Total of lines 1-6) </t>
    </r>
  </si>
  <si>
    <t xml:space="preserve"> SALARY COMPONENTS</t>
  </si>
  <si>
    <r>
      <t xml:space="preserve">Tax Sheltered Salary Items </t>
    </r>
    <r>
      <rPr>
        <sz val="11"/>
        <color indexed="8"/>
        <rFont val="Aptos Narrow"/>
        <family val="2"/>
        <scheme val="minor"/>
      </rPr>
      <t>(Do not report in W-2 Box 1)</t>
    </r>
  </si>
  <si>
    <r>
      <rPr>
        <b/>
        <sz val="11"/>
        <color theme="1"/>
        <rFont val="Aptos Narrow"/>
        <family val="2"/>
        <scheme val="minor"/>
      </rPr>
      <t xml:space="preserve">Tax-deferred UM Personal Investment Plan (UMPIP)
</t>
    </r>
    <r>
      <rPr>
        <sz val="10.5"/>
        <color theme="1"/>
        <rFont val="Aptos Narrow"/>
        <family val="2"/>
        <scheme val="minor"/>
      </rPr>
      <t>If new employer or election, Contribution Election Form must also be completed. Withheld from salary shown on line 6.                                                                                                                                                                                     Report in W-2 Box 12, Code E</t>
    </r>
  </si>
  <si>
    <r>
      <rPr>
        <b/>
        <sz val="11"/>
        <color theme="1"/>
        <rFont val="Aptos Narrow"/>
        <family val="2"/>
        <scheme val="minor"/>
      </rPr>
      <t xml:space="preserve">Other Tax-Deferred IRS Section 403(b) Investment
</t>
    </r>
    <r>
      <rPr>
        <sz val="10.5"/>
        <color theme="1"/>
        <rFont val="Aptos Narrow"/>
        <family val="2"/>
        <scheme val="minor"/>
      </rPr>
      <t>Withheld from salary shown on line 7
Report in W-2 Box 12, Code E</t>
    </r>
  </si>
  <si>
    <r>
      <rPr>
        <b/>
        <sz val="11"/>
        <color theme="1"/>
        <rFont val="Aptos Narrow"/>
        <family val="2"/>
        <scheme val="minor"/>
      </rPr>
      <t xml:space="preserve">Flexible Spending Account Contribution (FSA)
</t>
    </r>
    <r>
      <rPr>
        <sz val="10.5"/>
        <color theme="1"/>
        <rFont val="Aptos Narrow"/>
        <family val="2"/>
        <scheme val="minor"/>
      </rPr>
      <t xml:space="preserve">If offered by local church, max allowable contribution is $2,850. Withheld from salary on line 7. IRS Section 125 Cafeteria Plan. Report in W-2 Box 14       </t>
    </r>
  </si>
  <si>
    <r>
      <rPr>
        <b/>
        <sz val="11"/>
        <color theme="1"/>
        <rFont val="Aptos Narrow"/>
        <family val="2"/>
        <scheme val="minor"/>
      </rPr>
      <t xml:space="preserve">Health Savings Account Contribution (HSA)
</t>
    </r>
    <r>
      <rPr>
        <sz val="10.5"/>
        <color theme="1"/>
        <rFont val="Aptos Narrow"/>
        <family val="2"/>
        <scheme val="minor"/>
      </rPr>
      <t>If enrolled in either the H1500, H2000, H3000, contributions may be made up to IRS limits $4,150 (single), $8,300 (family). Withheld from salary on</t>
    </r>
    <r>
      <rPr>
        <sz val="10.5"/>
        <color rgb="FFFF0000"/>
        <rFont val="Aptos Narrow"/>
        <family val="2"/>
        <scheme val="minor"/>
      </rPr>
      <t xml:space="preserve"> </t>
    </r>
    <r>
      <rPr>
        <sz val="10.5"/>
        <rFont val="Aptos Narrow"/>
        <family val="2"/>
        <scheme val="minor"/>
      </rPr>
      <t>line 7</t>
    </r>
    <r>
      <rPr>
        <sz val="10.5"/>
        <color theme="1"/>
        <rFont val="Aptos Narrow"/>
        <family val="2"/>
        <scheme val="minor"/>
      </rPr>
      <t xml:space="preserve">. Report in W-2 Box 12       </t>
    </r>
  </si>
  <si>
    <r>
      <rPr>
        <b/>
        <sz val="11"/>
        <color theme="1"/>
        <rFont val="Aptos Narrow"/>
        <family val="2"/>
        <scheme val="minor"/>
      </rPr>
      <t xml:space="preserve">Housing Exclusion
</t>
    </r>
    <r>
      <rPr>
        <sz val="10.5"/>
        <rFont val="Aptos Narrow"/>
        <family val="2"/>
        <scheme val="minor"/>
      </rPr>
      <t>Amount excluded from pastor's taxable income for costs directly related to providing a home. See instructions for more information/examples. Amount entered here will populate on the Housing Exclusion Resolution on page 3 of this report.
Report in W-2 Box 14</t>
    </r>
  </si>
  <si>
    <r>
      <rPr>
        <b/>
        <sz val="11"/>
        <color theme="1"/>
        <rFont val="Aptos Narrow"/>
        <family val="2"/>
        <scheme val="minor"/>
      </rPr>
      <t>Total Tax Sheltered Salary</t>
    </r>
    <r>
      <rPr>
        <sz val="10.5"/>
        <color theme="1"/>
        <rFont val="Aptos Narrow"/>
        <family val="2"/>
        <scheme val="minor"/>
      </rPr>
      <t xml:space="preserve"> (</t>
    </r>
    <r>
      <rPr>
        <sz val="10.5"/>
        <rFont val="Aptos Narrow"/>
        <family val="2"/>
        <scheme val="minor"/>
      </rPr>
      <t>Total of lines 8-12)</t>
    </r>
  </si>
  <si>
    <r>
      <t xml:space="preserve">Taxable Salary Items </t>
    </r>
    <r>
      <rPr>
        <sz val="11"/>
        <rFont val="Aptos Narrow"/>
        <family val="2"/>
        <scheme val="minor"/>
      </rPr>
      <t>(Report Lines 14 and 15 in W-2 Box 1)</t>
    </r>
  </si>
  <si>
    <r>
      <rPr>
        <b/>
        <sz val="11"/>
        <color theme="1"/>
        <rFont val="Aptos Narrow"/>
        <family val="2"/>
        <scheme val="minor"/>
      </rPr>
      <t xml:space="preserve">Tax-paid UM Personal Investment Plan (UMPIP)
</t>
    </r>
    <r>
      <rPr>
        <sz val="10.5"/>
        <color theme="1"/>
        <rFont val="Aptos Narrow"/>
        <family val="2"/>
        <scheme val="minor"/>
      </rPr>
      <t xml:space="preserve">If new employer or election, Contribution Election Form must also be completed. Withheld from salary shown on line 7.                                            
</t>
    </r>
  </si>
  <si>
    <r>
      <rPr>
        <b/>
        <sz val="11"/>
        <color theme="1"/>
        <rFont val="Aptos Narrow"/>
        <family val="2"/>
        <scheme val="minor"/>
      </rPr>
      <t xml:space="preserve">Expenses </t>
    </r>
    <r>
      <rPr>
        <b/>
        <sz val="11"/>
        <rFont val="Aptos Narrow"/>
        <family val="2"/>
        <scheme val="minor"/>
      </rPr>
      <t>paid directly by the local church not included in
lines 1-14</t>
    </r>
    <r>
      <rPr>
        <sz val="10.5"/>
        <rFont val="Aptos Narrow"/>
        <family val="2"/>
        <scheme val="minor"/>
      </rPr>
      <t xml:space="preserve"> (See instructions for directions/examples)</t>
    </r>
  </si>
  <si>
    <r>
      <rPr>
        <b/>
        <sz val="11"/>
        <rFont val="Aptos Narrow"/>
        <family val="2"/>
        <scheme val="minor"/>
      </rPr>
      <t>Cash Paid to Clergy</t>
    </r>
    <r>
      <rPr>
        <b/>
        <sz val="10.5"/>
        <rFont val="Aptos Narrow"/>
        <family val="2"/>
        <scheme val="minor"/>
      </rPr>
      <t xml:space="preserve"> </t>
    </r>
    <r>
      <rPr>
        <sz val="10.5"/>
        <rFont val="Aptos Narrow"/>
        <family val="2"/>
        <scheme val="minor"/>
      </rPr>
      <t>(Line 7 minus lines 8, 9, 10, 11, 14)</t>
    </r>
  </si>
  <si>
    <r>
      <rPr>
        <b/>
        <sz val="11"/>
        <color theme="1"/>
        <rFont val="Aptos Narrow"/>
        <family val="2"/>
        <scheme val="minor"/>
      </rPr>
      <t>Total Federal Taxable Salary</t>
    </r>
    <r>
      <rPr>
        <sz val="11"/>
        <color theme="1"/>
        <rFont val="Aptos Narrow"/>
        <family val="2"/>
        <scheme val="minor"/>
      </rPr>
      <t xml:space="preserve"> </t>
    </r>
    <r>
      <rPr>
        <sz val="10.5"/>
        <rFont val="Aptos Narrow"/>
        <family val="2"/>
        <scheme val="minor"/>
      </rPr>
      <t>(Line 7 minus line 13)</t>
    </r>
  </si>
  <si>
    <r>
      <rPr>
        <b/>
        <sz val="11"/>
        <color theme="1"/>
        <rFont val="Aptos Narrow"/>
        <family val="2"/>
        <scheme val="minor"/>
      </rPr>
      <t>Total Salary</t>
    </r>
    <r>
      <rPr>
        <sz val="10.5"/>
        <color theme="1"/>
        <rFont val="Aptos Narrow"/>
        <family val="2"/>
        <scheme val="minor"/>
      </rPr>
      <t xml:space="preserve"> (</t>
    </r>
    <r>
      <rPr>
        <sz val="10.5"/>
        <rFont val="Aptos Narrow"/>
        <family val="2"/>
        <scheme val="minor"/>
      </rPr>
      <t>Lines 13 plus 17; must equal line 7)</t>
    </r>
  </si>
  <si>
    <t>Parsonage</t>
  </si>
  <si>
    <r>
      <rPr>
        <b/>
        <sz val="11"/>
        <color theme="1"/>
        <rFont val="Aptos Narrow"/>
        <family val="2"/>
        <scheme val="minor"/>
      </rPr>
      <t xml:space="preserve">Is a parsonage provided for clergy?
</t>
    </r>
    <r>
      <rPr>
        <sz val="10.5"/>
        <color theme="1"/>
        <rFont val="Aptos Narrow"/>
        <family val="2"/>
        <scheme val="minor"/>
      </rPr>
      <t xml:space="preserve">If </t>
    </r>
    <r>
      <rPr>
        <b/>
        <sz val="10.5"/>
        <rFont val="Aptos Narrow"/>
        <family val="2"/>
        <scheme val="minor"/>
      </rPr>
      <t>YES</t>
    </r>
    <r>
      <rPr>
        <sz val="10.5"/>
        <color theme="1"/>
        <rFont val="Aptos Narrow"/>
        <family val="2"/>
        <scheme val="minor"/>
      </rPr>
      <t xml:space="preserve"> - enter </t>
    </r>
    <r>
      <rPr>
        <b/>
        <sz val="10.5"/>
        <color theme="1"/>
        <rFont val="Aptos Narrow"/>
        <family val="2"/>
        <scheme val="minor"/>
      </rPr>
      <t>X</t>
    </r>
    <r>
      <rPr>
        <sz val="10.5"/>
        <color theme="1"/>
        <rFont val="Aptos Narrow"/>
        <family val="2"/>
        <scheme val="minor"/>
      </rPr>
      <t xml:space="preserve"> under the appropriate church here
If </t>
    </r>
    <r>
      <rPr>
        <b/>
        <sz val="10.5"/>
        <rFont val="Aptos Narrow"/>
        <family val="2"/>
        <scheme val="minor"/>
      </rPr>
      <t>NO</t>
    </r>
    <r>
      <rPr>
        <sz val="10.5"/>
        <color theme="1"/>
        <rFont val="Aptos Narrow"/>
        <family val="2"/>
        <scheme val="minor"/>
      </rPr>
      <t xml:space="preserve"> - leave this line blank.                                                                                                         </t>
    </r>
    <r>
      <rPr>
        <b/>
        <sz val="10.5"/>
        <color theme="1"/>
        <rFont val="Aptos Narrow"/>
        <family val="2"/>
        <scheme val="minor"/>
      </rPr>
      <t xml:space="preserve">                                                                                                                                                                    </t>
    </r>
  </si>
  <si>
    <r>
      <rPr>
        <b/>
        <sz val="11"/>
        <color theme="1"/>
        <rFont val="Aptos Narrow"/>
        <family val="2"/>
        <scheme val="minor"/>
      </rPr>
      <t xml:space="preserve">Parsonage value for pension purposes
</t>
    </r>
    <r>
      <rPr>
        <sz val="10.5"/>
        <rFont val="Aptos Narrow"/>
        <family val="2"/>
        <scheme val="minor"/>
      </rPr>
      <t>If a parsonage is provided, line 19 has an X under appropriate church.
(Multiply line 19 by 25%)</t>
    </r>
  </si>
  <si>
    <r>
      <t xml:space="preserve">Benefits (Non-Taxable) </t>
    </r>
    <r>
      <rPr>
        <sz val="11"/>
        <color theme="1"/>
        <rFont val="Aptos Narrow"/>
        <family val="2"/>
        <scheme val="minor"/>
      </rPr>
      <t>-</t>
    </r>
    <r>
      <rPr>
        <b/>
        <sz val="11"/>
        <color theme="1"/>
        <rFont val="Aptos Narrow"/>
        <family val="2"/>
        <scheme val="minor"/>
      </rPr>
      <t xml:space="preserve"> </t>
    </r>
    <r>
      <rPr>
        <sz val="11"/>
        <color theme="1"/>
        <rFont val="Aptos Narrow"/>
        <family val="2"/>
        <scheme val="minor"/>
      </rPr>
      <t xml:space="preserve">Adding an X under the appropriate box below autopopulates the benefits these specific conference relationships and appointment statuses are eligible to receive. An X is not required for all conference relationships.                                </t>
    </r>
  </si>
  <si>
    <r>
      <t xml:space="preserve">A. If you are serving 3/4 or 1/2 time as a SP or PL, enter </t>
    </r>
    <r>
      <rPr>
        <b/>
        <sz val="11"/>
        <rFont val="Aptos Narrow"/>
        <family val="2"/>
        <scheme val="minor"/>
      </rPr>
      <t>X</t>
    </r>
    <r>
      <rPr>
        <b/>
        <sz val="11"/>
        <color theme="1"/>
        <rFont val="Aptos Narrow"/>
        <family val="2"/>
        <scheme val="minor"/>
      </rPr>
      <t xml:space="preserve"> here</t>
    </r>
  </si>
  <si>
    <t>B. If your conference relationship is DM  DR  OR  RA  RD  RE  RL  RO  RP  SY  LM  CP, enter X here</t>
  </si>
  <si>
    <t xml:space="preserve">C. If you are serving 3/4 or 1/2 time as an OF, enter X here  </t>
  </si>
  <si>
    <t xml:space="preserve">D. If you are serving 1/2 time as an AM  FD  FE  PD  OA  OD  OE  OP  PE, enter X here  </t>
  </si>
  <si>
    <t>E. If you are serving 1/4 time as an PL  AM  FD  FE  PD  OA  OD  OE  OF  OP  PE, enter X here</t>
  </si>
  <si>
    <r>
      <rPr>
        <b/>
        <sz val="11"/>
        <color theme="1"/>
        <rFont val="Aptos Narrow"/>
        <family val="2"/>
        <scheme val="minor"/>
      </rPr>
      <t xml:space="preserve">Health Insurance Premium for Conference Plan
</t>
    </r>
    <r>
      <rPr>
        <sz val="10.5"/>
        <rFont val="Aptos Narrow"/>
        <family val="2"/>
        <scheme val="minor"/>
      </rPr>
      <t>If serving full time, enter $23,400. If not full time, leave this line blank.</t>
    </r>
  </si>
  <si>
    <r>
      <rPr>
        <b/>
        <sz val="11"/>
        <color theme="1"/>
        <rFont val="Aptos Narrow"/>
        <family val="2"/>
        <scheme val="minor"/>
      </rPr>
      <t xml:space="preserve">Pension Plan Compensation
</t>
    </r>
    <r>
      <rPr>
        <sz val="10.5"/>
        <rFont val="Aptos Narrow"/>
        <family val="2"/>
        <scheme val="minor"/>
      </rPr>
      <t>If a parsonage is provided, this equals line 18 plus 20.
If a parsonage is not provided, this equals line 18.</t>
    </r>
  </si>
  <si>
    <r>
      <rPr>
        <b/>
        <sz val="11"/>
        <rFont val="Aptos Narrow"/>
        <family val="2"/>
        <scheme val="minor"/>
      </rPr>
      <t xml:space="preserve">Clergy Retirement Security Program (CRSP)
</t>
    </r>
    <r>
      <rPr>
        <sz val="10.5"/>
        <rFont val="Aptos Narrow"/>
        <family val="2"/>
        <scheme val="minor"/>
      </rPr>
      <t>CRSP is available for FT, 3/4, and 1/2 time clergy.
(Multiply</t>
    </r>
    <r>
      <rPr>
        <sz val="10.5"/>
        <color rgb="FFFF0000"/>
        <rFont val="Aptos Narrow"/>
        <family val="2"/>
        <scheme val="minor"/>
      </rPr>
      <t xml:space="preserve"> </t>
    </r>
    <r>
      <rPr>
        <sz val="10.5"/>
        <rFont val="Aptos Narrow"/>
        <family val="2"/>
        <scheme val="minor"/>
      </rPr>
      <t>line 22 by 14%)</t>
    </r>
    <r>
      <rPr>
        <sz val="10.5"/>
        <color rgb="FFFF0000"/>
        <rFont val="Aptos Narrow"/>
        <family val="2"/>
        <scheme val="minor"/>
      </rPr>
      <t xml:space="preserve"> </t>
    </r>
  </si>
  <si>
    <r>
      <rPr>
        <b/>
        <sz val="11"/>
        <rFont val="Aptos Narrow"/>
        <family val="2"/>
        <scheme val="minor"/>
      </rPr>
      <t xml:space="preserve">Comprehensive Protection Plan (CPP)
</t>
    </r>
    <r>
      <rPr>
        <sz val="10.5"/>
        <rFont val="Aptos Narrow"/>
        <family val="2"/>
        <scheme val="minor"/>
      </rPr>
      <t xml:space="preserve">Only available for FT and 3/4 time clergy. Not available for PL or SP.
(Multiply line 22 by 3.4%)   </t>
    </r>
    <r>
      <rPr>
        <sz val="10.5"/>
        <color rgb="FFFF0000"/>
        <rFont val="Aptos Narrow"/>
        <family val="2"/>
        <scheme val="minor"/>
      </rPr>
      <t xml:space="preserve">                                                           </t>
    </r>
  </si>
  <si>
    <r>
      <rPr>
        <b/>
        <sz val="11"/>
        <rFont val="Aptos Narrow"/>
        <family val="2"/>
        <scheme val="minor"/>
      </rPr>
      <t xml:space="preserve">UM Personal Investment Plan (UMPIP)
</t>
    </r>
    <r>
      <rPr>
        <sz val="10.5"/>
        <rFont val="Aptos Narrow"/>
        <family val="2"/>
        <scheme val="minor"/>
      </rPr>
      <t xml:space="preserve">Only available for 1/4 time pastors no longer eligible for CRSP.
Represents church's contribution. (Multiply line 22 by 14%) </t>
    </r>
  </si>
  <si>
    <r>
      <rPr>
        <b/>
        <sz val="11"/>
        <rFont val="Aptos Narrow"/>
        <family val="2"/>
        <scheme val="minor"/>
      </rPr>
      <t xml:space="preserve">UMLife Options
</t>
    </r>
    <r>
      <rPr>
        <sz val="10.5"/>
        <rFont val="Aptos Narrow"/>
        <family val="2"/>
        <scheme val="minor"/>
      </rPr>
      <t xml:space="preserve">Only available for 1/2 time clergy. Not available for PL or SP.
(Multiply line 22 by 2.2%)  </t>
    </r>
    <r>
      <rPr>
        <sz val="10.5"/>
        <color rgb="FFFF0000"/>
        <rFont val="Aptos Narrow"/>
        <family val="2"/>
        <scheme val="minor"/>
      </rPr>
      <t xml:space="preserve">                   </t>
    </r>
  </si>
  <si>
    <r>
      <rPr>
        <b/>
        <sz val="11"/>
        <color theme="1"/>
        <rFont val="Aptos Narrow"/>
        <family val="2"/>
        <scheme val="minor"/>
      </rPr>
      <t>Other Non-Taxable Benefits</t>
    </r>
    <r>
      <rPr>
        <sz val="10.5"/>
        <color theme="1"/>
        <rFont val="Aptos Narrow"/>
        <family val="2"/>
        <scheme val="minor"/>
      </rPr>
      <t xml:space="preserve"> </t>
    </r>
    <r>
      <rPr>
        <sz val="10.5"/>
        <rFont val="Aptos Narrow"/>
        <family val="2"/>
        <scheme val="minor"/>
      </rPr>
      <t>(See instructions for directions/examples)</t>
    </r>
  </si>
  <si>
    <r>
      <rPr>
        <b/>
        <sz val="11"/>
        <color theme="1"/>
        <rFont val="Aptos Narrow"/>
        <family val="2"/>
        <scheme val="minor"/>
      </rPr>
      <t>Total Benefit Costs</t>
    </r>
    <r>
      <rPr>
        <sz val="10.5"/>
        <color theme="1"/>
        <rFont val="Aptos Narrow"/>
        <family val="2"/>
        <scheme val="minor"/>
      </rPr>
      <t xml:space="preserve"> (Total of lines 21, 23 or 25, 24 or 26, 27)</t>
    </r>
  </si>
  <si>
    <r>
      <t>Reimbursed Business Expenses (Non-Taxable)</t>
    </r>
    <r>
      <rPr>
        <sz val="11"/>
        <color indexed="8"/>
        <rFont val="Aptos Narrow"/>
        <family val="2"/>
        <scheme val="minor"/>
      </rPr>
      <t xml:space="preserve"> - </t>
    </r>
    <r>
      <rPr>
        <sz val="11"/>
        <rFont val="Aptos Narrow"/>
        <family val="2"/>
        <scheme val="minor"/>
      </rPr>
      <t>Operating expenses of the church, not salary.</t>
    </r>
    <r>
      <rPr>
        <b/>
        <sz val="11"/>
        <color theme="1"/>
        <rFont val="Aptos Narrow"/>
        <family val="2"/>
        <scheme val="minor"/>
      </rPr>
      <t xml:space="preserve"> </t>
    </r>
    <r>
      <rPr>
        <sz val="11"/>
        <color theme="1"/>
        <rFont val="Aptos Narrow"/>
        <family val="2"/>
        <scheme val="minor"/>
      </rPr>
      <t>Full time pastors receive minimum $2,500</t>
    </r>
  </si>
  <si>
    <t>Travel Expenses</t>
  </si>
  <si>
    <t>Continuing Education Expenses</t>
  </si>
  <si>
    <t>Other Business Expenses</t>
  </si>
  <si>
    <r>
      <rPr>
        <b/>
        <sz val="11"/>
        <color theme="1"/>
        <rFont val="Aptos Narrow"/>
        <family val="2"/>
        <scheme val="minor"/>
      </rPr>
      <t>Total Reimbursed Business Expenses</t>
    </r>
    <r>
      <rPr>
        <sz val="10"/>
        <color theme="1"/>
        <rFont val="Aptos Narrow"/>
        <family val="2"/>
        <scheme val="minor"/>
      </rPr>
      <t xml:space="preserve"> </t>
    </r>
    <r>
      <rPr>
        <sz val="10.5"/>
        <color theme="1"/>
        <rFont val="Aptos Narrow"/>
        <family val="2"/>
        <scheme val="minor"/>
      </rPr>
      <t>(Total of lines 29, 30, 31)</t>
    </r>
  </si>
  <si>
    <r>
      <t>Total Salary and Benefits Package</t>
    </r>
    <r>
      <rPr>
        <sz val="11"/>
        <color indexed="8"/>
        <rFont val="Aptos Narrow"/>
        <family val="2"/>
        <scheme val="minor"/>
      </rPr>
      <t xml:space="preserve"> </t>
    </r>
  </si>
  <si>
    <t>Total of lines 18, 28, 32</t>
  </si>
  <si>
    <t xml:space="preserve">Type names below to sign. It is required to add these electronic signatures before sending this report to the regional office. Clicking the "I Agree" box indicates that the salary package has been approved by the appropriate body. Final approval is contingent upon a vote by the church conference and the signature of the District Superintendent. </t>
  </si>
  <si>
    <t xml:space="preserve">DATE APPROVED AT CHURCH CONFERENCE: </t>
  </si>
  <si>
    <t xml:space="preserve">TYPE NAME </t>
  </si>
  <si>
    <t>I AGREE</t>
  </si>
  <si>
    <t>TYPE EMAIL ADDRESS</t>
  </si>
  <si>
    <t>Clergy:</t>
  </si>
  <si>
    <t>Church Council Chair A:</t>
  </si>
  <si>
    <t>Church Council Chair B:</t>
  </si>
  <si>
    <t>Church Council Chair C:</t>
  </si>
  <si>
    <t>SPRC Chair A:</t>
  </si>
  <si>
    <t>SPRC Chair B:</t>
  </si>
  <si>
    <t>SPRC Chair C:</t>
  </si>
  <si>
    <t>District Superintendent:</t>
  </si>
  <si>
    <t>WHEREAS, it is the policy of the Greater New Jersey Conference of The United Methodist Church that Administrative Boards/Councils and Church Conferences annually designate in an official resolution a portion of the clergyperson’s compensation as housing allowance; and whereas, Section 107 of the Internal Revenue Code provides that the rental value of a home furnished to or by a minister of the gospel, or the amount of a cash housing or rental allowance paid to the minister is not included in his or her gross income reporting for income tax purposes.</t>
  </si>
  <si>
    <t>Pastor:</t>
  </si>
  <si>
    <t>Address:</t>
  </si>
  <si>
    <t xml:space="preserve">A.  PARSONAGE – Church Provided Housing </t>
  </si>
  <si>
    <t>Church/Housing Exclusion Amount:</t>
  </si>
  <si>
    <t>Church A:</t>
  </si>
  <si>
    <t>Church B:</t>
  </si>
  <si>
    <t>Church C:</t>
  </si>
  <si>
    <t>B.  NO PARSONAGE – Minister Provided Housing</t>
  </si>
  <si>
    <t>Church/Housing Allowance Amount:</t>
  </si>
  <si>
    <t>A:</t>
  </si>
  <si>
    <t>B:</t>
  </si>
  <si>
    <t>C:</t>
  </si>
  <si>
    <t>Housing exclusion is meant to defray costs incurred by clergy which directly relates to providing a home for self and family including, as applicable, any and all of the following: rent, mortgage payments and interest, furnishings, insurance, real estate taxes, utilities, maintenance and upkeep, and any other expenses directly associated with the provision of housing. Allowable expenses do not include personal items such as food, clothing, entertainment, and domestic help.</t>
  </si>
  <si>
    <t>The IRS rule of limitation on this benefit is the lesser amount of 1) the amount of the housing exclusion resolution as herein designated; 2) The amount actually spent for the provision of housing; or 3) The fair market rental value of the home or parsonage plus all other related expenses in the particular neighborhood of the residence in question.</t>
  </si>
  <si>
    <t xml:space="preserve">This resolution sets a “not to exceed” amount for actual housing expenses that clergy may expend from salary and/or cash housing allowance. Only the actual expenses may be excluded from income. Clergy must keep careful records such as actual invoices which would substantiate the exclusion in an IRS audit. Clergy add the unexpended difference on his/her Form 1040. Those clergy who receive a cash housing allowance in lieu of a parsonage may set higher limits but must follow the above IRS rules. Note: Clergy must include fair market rental value of their housing when paying Self-Employment Tax (S.E.C.A.) of 15.3%. Distribute copies to: Pastor, District Superintendent, Church Treasurer(s). </t>
  </si>
  <si>
    <t xml:space="preserve">TYPE NAME BELOW TO SIGN. CHECK THE "I AGREE" BOX TO INDICATE APPROVAL BY THE APPROPRIATE BODY. </t>
  </si>
  <si>
    <t>Date approved at church conference</t>
  </si>
  <si>
    <t>District Superintendent</t>
  </si>
  <si>
    <t>Church Council Chair - CHURCH A</t>
  </si>
  <si>
    <t>Secretary of Church Conference - CHURCH A</t>
  </si>
  <si>
    <t>Church Council Chair - CHURCH B</t>
  </si>
  <si>
    <t>Secretary of Church Conference - CHURCH B</t>
  </si>
  <si>
    <t>Church Council Chair - CHURCH C</t>
  </si>
  <si>
    <t>Secretary of Church Conference - CHURCH C</t>
  </si>
  <si>
    <t>AF - Affiliate Member</t>
  </si>
  <si>
    <t>Cape Atlantic</t>
  </si>
  <si>
    <t>Full Time</t>
  </si>
  <si>
    <t>AM - Associate Member</t>
  </si>
  <si>
    <t>Central</t>
  </si>
  <si>
    <t>3/4</t>
  </si>
  <si>
    <t>CP - Coordinating Pastor</t>
  </si>
  <si>
    <t>Delaware Bay</t>
  </si>
  <si>
    <t>1/2</t>
  </si>
  <si>
    <t>DM - Diaconal Minister</t>
  </si>
  <si>
    <t>Meadowlands</t>
  </si>
  <si>
    <t>1/4</t>
  </si>
  <si>
    <t>FD - Deacon Full Connection</t>
  </si>
  <si>
    <t>Raritan Shore</t>
  </si>
  <si>
    <t>FE - Full Elder</t>
  </si>
  <si>
    <t>Skylands</t>
  </si>
  <si>
    <t>FL - Full Time Local Pastor</t>
  </si>
  <si>
    <t xml:space="preserve">OA - Associate Member Other Conf. </t>
  </si>
  <si>
    <t>OD - Deacon Member Other Conf.</t>
  </si>
  <si>
    <t xml:space="preserve">OE - Elder Other Conf. </t>
  </si>
  <si>
    <t xml:space="preserve">OF - Full Member Other Denom. </t>
  </si>
  <si>
    <t>OP - Provisional Member Other Conf.</t>
  </si>
  <si>
    <t>OR - Retired Elder Other Conf.</t>
  </si>
  <si>
    <t>PD - Provisional Deacon</t>
  </si>
  <si>
    <t>PE - Provisional Elder</t>
  </si>
  <si>
    <t>PL - Part Time Local Pastor</t>
  </si>
  <si>
    <t>RA - Retired Associate Member</t>
  </si>
  <si>
    <t>RD - Retired Deacon Full Connection</t>
  </si>
  <si>
    <t>RE - Retired Elder</t>
  </si>
  <si>
    <t>RL - Retired Local Pastor</t>
  </si>
  <si>
    <t xml:space="preserve">RO - Retired Full Member Other Denom. </t>
  </si>
  <si>
    <t>RP - Retired Provisional Member</t>
  </si>
  <si>
    <t>SP - Student Local Pastor</t>
  </si>
  <si>
    <t>LM - Certified Lay Minister</t>
  </si>
  <si>
    <t>SY - Supply Pastor</t>
  </si>
  <si>
    <t>equitable comp_grant</t>
  </si>
  <si>
    <t>salary supp_grant</t>
  </si>
  <si>
    <t>other_grant</t>
  </si>
  <si>
    <t>taxable_cash_allowance</t>
  </si>
  <si>
    <t>housing_allowance</t>
  </si>
  <si>
    <t>church_total_salary</t>
  </si>
  <si>
    <t>umpip</t>
  </si>
  <si>
    <t>403b _investment</t>
  </si>
  <si>
    <t>fsa</t>
  </si>
  <si>
    <t>hsa</t>
  </si>
  <si>
    <t>housing_exclusion</t>
  </si>
  <si>
    <t>total_tax_sheltered_salary</t>
  </si>
  <si>
    <t>church_expenses_not_included</t>
  </si>
  <si>
    <t>cash_paid_to_clergy</t>
  </si>
  <si>
    <t>total_federal_taxable_salary</t>
  </si>
  <si>
    <t>total_salary</t>
  </si>
  <si>
    <t>parsonage_provided</t>
  </si>
  <si>
    <t>parsonage_value_pension</t>
  </si>
  <si>
    <t>serving_3/4 or 1/2 SP</t>
  </si>
  <si>
    <t>serving_DM</t>
  </si>
  <si>
    <t>serving_3/4 or 1/2 OF</t>
  </si>
  <si>
    <t>serving_1/2 AM</t>
  </si>
  <si>
    <t>serving_1/4 PL</t>
  </si>
  <si>
    <t>health_insurance_premium</t>
  </si>
  <si>
    <t>pension_plan_comp</t>
  </si>
  <si>
    <t>cpp</t>
  </si>
  <si>
    <t>umlife</t>
  </si>
  <si>
    <t>non-tax_benefits</t>
  </si>
  <si>
    <t>total_benefit_costs</t>
  </si>
  <si>
    <t>travel_expense</t>
  </si>
  <si>
    <t>cont_ed_expense</t>
  </si>
  <si>
    <t>other_business_expense</t>
  </si>
  <si>
    <t>total_reimbursed_expense</t>
  </si>
  <si>
    <t>total_salary_benefits</t>
  </si>
  <si>
    <t>Church D:</t>
  </si>
  <si>
    <t>Church E:</t>
  </si>
  <si>
    <t>D:</t>
  </si>
  <si>
    <t>E:</t>
  </si>
  <si>
    <t>Select One - Dropdown</t>
  </si>
  <si>
    <t>Princeton UMC</t>
  </si>
  <si>
    <t>Church Council Chair D:</t>
  </si>
  <si>
    <t>Church Council Chair E:</t>
  </si>
  <si>
    <t>SPRC Chair D:</t>
  </si>
  <si>
    <t>SPRC Chair E:</t>
  </si>
  <si>
    <t>Church Council Chair - CHURCH D</t>
  </si>
  <si>
    <t>Church Council Chair - CHURCH E</t>
  </si>
  <si>
    <t>Secretary of Church Conference - CHURCH D</t>
  </si>
  <si>
    <t>Secretary of Church Conference - CHURCH E</t>
  </si>
  <si>
    <t>Church Name (These sections are dropdown lists.)</t>
  </si>
  <si>
    <t>Church Name - Dropdown</t>
  </si>
  <si>
    <t>African UMC (Trenton)</t>
  </si>
  <si>
    <t>Aldersgate UMC (East Brunswick)</t>
  </si>
  <si>
    <t>Aldine UMC</t>
  </si>
  <si>
    <t>Allentown UMC</t>
  </si>
  <si>
    <t>Alloway UMC</t>
  </si>
  <si>
    <t>Almonesson UMC</t>
  </si>
  <si>
    <t>Andover UMC</t>
  </si>
  <si>
    <t>Appenzeller Nairi UMC (Woodland Park)</t>
  </si>
  <si>
    <t>Archer UMC (Allendale)</t>
  </si>
  <si>
    <t>Arcola Korean UMC (Paramus)</t>
  </si>
  <si>
    <t>Arcola UMC (Paramus)</t>
  </si>
  <si>
    <t>Asbury UMC</t>
  </si>
  <si>
    <t>Asbury UMC (Atlantic City)</t>
  </si>
  <si>
    <t>Asbury UMC (Camden)</t>
  </si>
  <si>
    <t>Asbury UMC (Cinnaminson)</t>
  </si>
  <si>
    <t>Asbury UMC (Egg Harbor Twp)</t>
  </si>
  <si>
    <t>Asbury UMC (Long Branch)</t>
  </si>
  <si>
    <t>Asbury UMC (Swainton)</t>
  </si>
  <si>
    <t>Asbury UMC (Woodlynne)</t>
  </si>
  <si>
    <t>Asbury UMC (Woodstown)</t>
  </si>
  <si>
    <t>Atco UMC</t>
  </si>
  <si>
    <t>Atlantic Highlands Navesink UMC</t>
  </si>
  <si>
    <t>Audubon UMC</t>
  </si>
  <si>
    <t>Aura UMC (Monroeville)</t>
  </si>
  <si>
    <t>Ballard UMC of Asbury Park</t>
  </si>
  <si>
    <t>Barnsboro UMC</t>
  </si>
  <si>
    <t>Barryville UMC</t>
  </si>
  <si>
    <t>Belford UMC</t>
  </si>
  <si>
    <t>Belleplain UMC</t>
  </si>
  <si>
    <t>Belvidere UMC</t>
  </si>
  <si>
    <t>Bergen Highlands UMC (Upper Saddle River</t>
  </si>
  <si>
    <t>Bernardsville UMC</t>
  </si>
  <si>
    <t>Bethany St John's UMC (Pleasantville)</t>
  </si>
  <si>
    <t>Bethel UMC (Green Creek)</t>
  </si>
  <si>
    <t>Bethesda UMC (Adelphia)</t>
  </si>
  <si>
    <t>Bethesda UMC (Swedesboro)</t>
  </si>
  <si>
    <t>Beverly UMC</t>
  </si>
  <si>
    <t>Bishop Janes UMC (Basking Ridge)</t>
  </si>
  <si>
    <t>Blackwood UMC</t>
  </si>
  <si>
    <t>Bloomingdale UMC</t>
  </si>
  <si>
    <t>Boonton UMC</t>
  </si>
  <si>
    <t>Bound Brook Hispanic Mission</t>
  </si>
  <si>
    <t>Bound Brook UMC</t>
  </si>
  <si>
    <t>Bountiful UMC of Martinsville</t>
  </si>
  <si>
    <t>Bridgewater UMC</t>
  </si>
  <si>
    <t>Broad St UMC (Burlington)</t>
  </si>
  <si>
    <t>Broadway UMC</t>
  </si>
  <si>
    <t>Broadway UMC (Salem)</t>
  </si>
  <si>
    <t>Brooklawn UMC</t>
  </si>
  <si>
    <t>Browns Mills UMC</t>
  </si>
  <si>
    <t>Buckshutem UMC</t>
  </si>
  <si>
    <t>Buddtown UMC</t>
  </si>
  <si>
    <t>Butler UMC</t>
  </si>
  <si>
    <t>Buttzville UMC</t>
  </si>
  <si>
    <t>Caldwell UMC</t>
  </si>
  <si>
    <t>Califon UMC</t>
  </si>
  <si>
    <t>Calvary Korean UMC (East Brunswick)</t>
  </si>
  <si>
    <t>Calvary UMC (Dumont)</t>
  </si>
  <si>
    <t>Calvary UMC (Keyport)</t>
  </si>
  <si>
    <t>Canton UMC</t>
  </si>
  <si>
    <t>Cape May UMC</t>
  </si>
  <si>
    <t>Cedar Cliff UMC (Haledon)</t>
  </si>
  <si>
    <t>Cedar Grove UMC (Toms River)</t>
  </si>
  <si>
    <t>Cedarville UMC</t>
  </si>
  <si>
    <t>Centenary UMC (Berlin)</t>
  </si>
  <si>
    <t>Centenary UMC (Lambertville)</t>
  </si>
  <si>
    <t>Centenary UMC (Metuchen)</t>
  </si>
  <si>
    <t>Central UMC (Linwood)</t>
  </si>
  <si>
    <t>Central UMC (Point Pleasant)</t>
  </si>
  <si>
    <t>Changewater UMC</t>
  </si>
  <si>
    <t>Chatham UMC</t>
  </si>
  <si>
    <t>Chatsworth UMC</t>
  </si>
  <si>
    <t>Chews UMC (Glendora)</t>
  </si>
  <si>
    <t>Christ Church UMC (Fair Haven)</t>
  </si>
  <si>
    <t>Christ Church UMC (Paterson)</t>
  </si>
  <si>
    <t>Christ First UMC (Hasbrouck Hgts.)</t>
  </si>
  <si>
    <t>Christ UMC (Jersey City)</t>
  </si>
  <si>
    <t>Christ UMC (Lakewood)</t>
  </si>
  <si>
    <t>Christ UMC (Piscataway)</t>
  </si>
  <si>
    <t>Church of the Covenant UMC (Jersey City)</t>
  </si>
  <si>
    <t>Church of the Good Shepherd (Bergenfield</t>
  </si>
  <si>
    <t>Church of the Good Shepherd (Willingboro</t>
  </si>
  <si>
    <t>Clair Memorial UMC (Jersey City)</t>
  </si>
  <si>
    <t>Clinton UMC</t>
  </si>
  <si>
    <t>Clonmell UMC (Gibbstown)</t>
  </si>
  <si>
    <t>Cokesbury UMC</t>
  </si>
  <si>
    <t>Colonial Manor UMC (Woodbury)</t>
  </si>
  <si>
    <t>Colonial UMC (Oxford)</t>
  </si>
  <si>
    <t>Community Church (Hoboken)</t>
  </si>
  <si>
    <t>Community UMC (Roselle Park)</t>
  </si>
  <si>
    <t>Congers UMC</t>
  </si>
  <si>
    <t>Conklin UMC (South River)</t>
  </si>
  <si>
    <t>Cookstown UMC</t>
  </si>
  <si>
    <t>Covenant UMC (Plainfield)</t>
  </si>
  <si>
    <t>Cranbury UMC</t>
  </si>
  <si>
    <t>Cranford UMC</t>
  </si>
  <si>
    <t>Cross Keys UMC</t>
  </si>
  <si>
    <t>Crosswicks UMC</t>
  </si>
  <si>
    <t>Cumberland UMC (Millville)</t>
  </si>
  <si>
    <t>Davis Memorial UMC (Harrison)</t>
  </si>
  <si>
    <t>DeBows UMC (Jackson)</t>
  </si>
  <si>
    <t>Deerfield UMC</t>
  </si>
  <si>
    <t>Delaware Valley UMC (Sandyston)</t>
  </si>
  <si>
    <t>Delmont UMC</t>
  </si>
  <si>
    <t>Dennisville UMC</t>
  </si>
  <si>
    <t>Denville Community UMC</t>
  </si>
  <si>
    <t>Dias Creek UMC</t>
  </si>
  <si>
    <t>Dingman's Ferry UMC</t>
  </si>
  <si>
    <t>Disciple Church (Harrington Park)</t>
  </si>
  <si>
    <t>Dobbins Memorial UMC (Delanco)</t>
  </si>
  <si>
    <t>Dorchester UMC</t>
  </si>
  <si>
    <t>Downer UMC (Williamstown)</t>
  </si>
  <si>
    <t>Drakestown UMC (Hackettstown)</t>
  </si>
  <si>
    <t>Drew UMC (Port Jervis)</t>
  </si>
  <si>
    <t>East Millstone UMC</t>
  </si>
  <si>
    <t>East Pennsauken UMC (Pennsauken)</t>
  </si>
  <si>
    <t>Ebenezer UMC (Auburn)</t>
  </si>
  <si>
    <t>El Mesias UMC (Long Branch)</t>
  </si>
  <si>
    <t>Eldora UMC</t>
  </si>
  <si>
    <t>Elwood Gaskill UMC</t>
  </si>
  <si>
    <t>Emanuel UMC (Union City)</t>
  </si>
  <si>
    <t>Embury UMC (Little Silver)</t>
  </si>
  <si>
    <t>Emmanuel UMC (Oaklyn)</t>
  </si>
  <si>
    <t>Emmaus UMC of Smithville</t>
  </si>
  <si>
    <t>Epworth UMC (Palmyra)</t>
  </si>
  <si>
    <t>Evangelical UMC (Clarksboro)</t>
  </si>
  <si>
    <t>Everittstown UMC</t>
  </si>
  <si>
    <t>Fairmount UMC</t>
  </si>
  <si>
    <t>Fairton UMC</t>
  </si>
  <si>
    <t>Faith Community UMC (Bayville)</t>
  </si>
  <si>
    <t>Fellowship UMC (Haddon Heights)</t>
  </si>
  <si>
    <t>Ferrell UMC</t>
  </si>
  <si>
    <t>Ferry Ave UMC (Camden)</t>
  </si>
  <si>
    <t>First Filipino American UMC (Jersey City</t>
  </si>
  <si>
    <t>First UMC (Asbury Park)</t>
  </si>
  <si>
    <t>First UMC (Avalon)</t>
  </si>
  <si>
    <t>First UMC (Barrington)</t>
  </si>
  <si>
    <t>First UMC (Beach Haven Terr)</t>
  </si>
  <si>
    <t>First UMC (Blairstown)</t>
  </si>
  <si>
    <t>First UMC (Bridgeton)</t>
  </si>
  <si>
    <t>First UMC (Cape May Court House)</t>
  </si>
  <si>
    <t>First UMC (Collingswood)</t>
  </si>
  <si>
    <t>First UMC (Delran)</t>
  </si>
  <si>
    <t>First UMC (Dover)</t>
  </si>
  <si>
    <t>First UMC (Englewood)</t>
  </si>
  <si>
    <t>First UMC (Farmingdale)</t>
  </si>
  <si>
    <t>First UMC (Freehold)</t>
  </si>
  <si>
    <t>First UMC (Glassboro)</t>
  </si>
  <si>
    <t>First UMC (Hammonton)</t>
  </si>
  <si>
    <t>First UMC (Hightstown)</t>
  </si>
  <si>
    <t>First UMC (Keansburg)</t>
  </si>
  <si>
    <t>First UMC (Mays Landing)</t>
  </si>
  <si>
    <t>First UMC (Millville)</t>
  </si>
  <si>
    <t>First UMC (Montclair)</t>
  </si>
  <si>
    <t>First UMC (Moorestown)</t>
  </si>
  <si>
    <t>First UMC (Mount Holly)</t>
  </si>
  <si>
    <t>First UMC (National Park)</t>
  </si>
  <si>
    <t>First UMC (Newfield)</t>
  </si>
  <si>
    <t>First UMC (Newton)</t>
  </si>
  <si>
    <t>First UMC (Oakhurst)</t>
  </si>
  <si>
    <t>First UMC (Passaic)</t>
  </si>
  <si>
    <t>First UMC (Port Norris)</t>
  </si>
  <si>
    <t>First UMC (Ridgefield Park)</t>
  </si>
  <si>
    <t>First UMC (Scotch Plains)</t>
  </si>
  <si>
    <t>First UMC (Sea Bright)</t>
  </si>
  <si>
    <t>First UMC (Somerville)</t>
  </si>
  <si>
    <t>First UMC (Stony Point)</t>
  </si>
  <si>
    <t>First UMC (Toms River)</t>
  </si>
  <si>
    <t>First UMC (Tuckerton)</t>
  </si>
  <si>
    <t>First UMC (Vineland)</t>
  </si>
  <si>
    <t>First UMC (Westfield)</t>
  </si>
  <si>
    <t>First UMC (Williamstown)</t>
  </si>
  <si>
    <t>First UMC Mt Zion (Hillsborough)</t>
  </si>
  <si>
    <t>Flanders UMC</t>
  </si>
  <si>
    <t>Flemington UMC</t>
  </si>
  <si>
    <t>Florence UMC</t>
  </si>
  <si>
    <t>Fourth UMC (Millville)</t>
  </si>
  <si>
    <t>Frankford Plains UMC (Augusta)</t>
  </si>
  <si>
    <t>Franklin-St John's UMC (Newark)</t>
  </si>
  <si>
    <t>Franklinville UMC</t>
  </si>
  <si>
    <t>Free Union-Vienna UMC (Great Meadows)</t>
  </si>
  <si>
    <t>Frenchtown UMC</t>
  </si>
  <si>
    <t>Friendship UMC (Monroeville)</t>
  </si>
  <si>
    <t>Friendship-Finley UMC (Bridgeton)</t>
  </si>
  <si>
    <t>Galilee UMC (Englewood)</t>
  </si>
  <si>
    <t>Ghana Calvary UMC (Verona)</t>
  </si>
  <si>
    <t>Gibbsboro UMC</t>
  </si>
  <si>
    <t>Good Shepherd UMC (Northfield)</t>
  </si>
  <si>
    <t>Grace UMC (Dover)</t>
  </si>
  <si>
    <t>Grace UMC (Kearny)</t>
  </si>
  <si>
    <t>Grace UMC (Union Beach)</t>
  </si>
  <si>
    <t>Grace UMC (Wyckoff)</t>
  </si>
  <si>
    <t>Grace Union UMC (Blue Anchor)</t>
  </si>
  <si>
    <t>Green Village UMC</t>
  </si>
  <si>
    <t>Greenville UMC</t>
  </si>
  <si>
    <t>Groveville UMC</t>
  </si>
  <si>
    <t>Hackensack UMC</t>
  </si>
  <si>
    <t>Haddonfield UMC</t>
  </si>
  <si>
    <t>Haines Neck UMC</t>
  </si>
  <si>
    <t>Haitian UMC (Irvington)</t>
  </si>
  <si>
    <t>Haleyville UMC</t>
  </si>
  <si>
    <t>Hamilton Memorial UMC (Atlantic City)</t>
  </si>
  <si>
    <t>Hamilton UMC (Neptune)</t>
  </si>
  <si>
    <t>Hancock's Bridge UMC</t>
  </si>
  <si>
    <t>Harmony Hill UMC (Stillwater)</t>
  </si>
  <si>
    <t>Harvey Memorial UMC (Point Pleasant)</t>
  </si>
  <si>
    <t>Haven UMC (Quinton)</t>
  </si>
  <si>
    <t>Hedding UMC</t>
  </si>
  <si>
    <t>Heisler Memorial UMC (Heislerville)</t>
  </si>
  <si>
    <t>High Bridge UMC</t>
  </si>
  <si>
    <t>Hillsdale UMC</t>
  </si>
  <si>
    <t>Hope UMC (Voorhees Twp)</t>
  </si>
  <si>
    <t>Hopewell UMC</t>
  </si>
  <si>
    <t>Hudson UMC (Pedricktown)</t>
  </si>
  <si>
    <t>Hurdtown UMC (Lake Hopatcong)</t>
  </si>
  <si>
    <t>Hurffville Bethel UMC</t>
  </si>
  <si>
    <t>Iglesia Metodista Unida Manantial De Vid</t>
  </si>
  <si>
    <t>Ignite UMC</t>
  </si>
  <si>
    <t>Indian Mills UMC (Shamong)</t>
  </si>
  <si>
    <t>Irvington UMC</t>
  </si>
  <si>
    <t>Island Heights UMC</t>
  </si>
  <si>
    <t>Jackson UMC</t>
  </si>
  <si>
    <t>Jerseyville UMC (Freehold)</t>
  </si>
  <si>
    <t>John Wesley UMC (Bridgeton)</t>
  </si>
  <si>
    <t>John Wesley UMC (Port Norris)</t>
  </si>
  <si>
    <t>John Wesley UMC (Swainton)</t>
  </si>
  <si>
    <t>Juliustown UMC</t>
  </si>
  <si>
    <t>Kemble Memorial UMC (Woodbury)</t>
  </si>
  <si>
    <t>Kingston UMC</t>
  </si>
  <si>
    <t>Kingwood UMC (Stockton)</t>
  </si>
  <si>
    <t>Knowlton UMC (Columbia)</t>
  </si>
  <si>
    <t>Korean UMC of SNJ</t>
  </si>
  <si>
    <t>Kynett UMC (Beach Haven)</t>
  </si>
  <si>
    <t>La Resurreccion UMC (Haverstraw)</t>
  </si>
  <si>
    <t>Lacey UMC (Forked River)</t>
  </si>
  <si>
    <t>Ladentown UMC</t>
  </si>
  <si>
    <t>Lakehurst UMC</t>
  </si>
  <si>
    <t>Leonia UMC</t>
  </si>
  <si>
    <t>Lifegate Church (Somers Point)</t>
  </si>
  <si>
    <t>Living Hope UMC (Elizabeth)</t>
  </si>
  <si>
    <t>Livingston Korean UMC</t>
  </si>
  <si>
    <t>Livingston UMC</t>
  </si>
  <si>
    <t>Lumberton UMC</t>
  </si>
  <si>
    <t>Lyndhurst UMC</t>
  </si>
  <si>
    <t>Macedonia UMC (Ocean City)</t>
  </si>
  <si>
    <t>Magnolia Road UMC (Pemberton)</t>
  </si>
  <si>
    <t>Makers Place-Trenton Mission Initiative</t>
  </si>
  <si>
    <t>Malaga UMC</t>
  </si>
  <si>
    <t>Manahawkin UMC</t>
  </si>
  <si>
    <t>Manasquan UMC</t>
  </si>
  <si>
    <t>Marlton UMC</t>
  </si>
  <si>
    <t>Masonville-Rancocas UMC</t>
  </si>
  <si>
    <t>Matawan UMC (Aberdeen)</t>
  </si>
  <si>
    <t>Mauricetown UMC</t>
  </si>
  <si>
    <t>Medford UMC</t>
  </si>
  <si>
    <t>Mendham UMC</t>
  </si>
  <si>
    <t>Middletown UMC</t>
  </si>
  <si>
    <t>Midland Park UMC</t>
  </si>
  <si>
    <t>Midvale UMC (Wanaque)</t>
  </si>
  <si>
    <t>Milford UMC</t>
  </si>
  <si>
    <t>Millbrook UMC (Randolph)</t>
  </si>
  <si>
    <t>Milton UMC</t>
  </si>
  <si>
    <t>Minotola UMC</t>
  </si>
  <si>
    <t>Monmouth Grace UMC (Eatontown)</t>
  </si>
  <si>
    <t>Montana UMC (Phillipsburg)</t>
  </si>
  <si>
    <t>Montgomery UMC (Belle Mead)</t>
  </si>
  <si>
    <t>Montville UMC (Towaco)</t>
  </si>
  <si>
    <t>Morganville UMC</t>
  </si>
  <si>
    <t>Morristown Korean UMC (Randolph)</t>
  </si>
  <si>
    <t>Morristown UMC</t>
  </si>
  <si>
    <t>Morrow Memorial UMC (Maplewood)</t>
  </si>
  <si>
    <t>Mt Hope UMC (Salem)</t>
  </si>
  <si>
    <t>Mt Horeb UMC (Warren)</t>
  </si>
  <si>
    <t>Mt Pleasant UMC (Millville)</t>
  </si>
  <si>
    <t>Mt Pleasant UMC (Pleasantville)</t>
  </si>
  <si>
    <t>Mt Zion UMC (Barnsboro)</t>
  </si>
  <si>
    <t>Mt Zion UMC (Lawnside)</t>
  </si>
  <si>
    <t>Mt Zion-Wesley UMC (Wenonah)</t>
  </si>
  <si>
    <t>Neshanic UMC (Branchburg)</t>
  </si>
  <si>
    <t>New Brooklyn UMC (Williamstown)</t>
  </si>
  <si>
    <t>New Canaan UMC (Kearny)</t>
  </si>
  <si>
    <t>New Covenant UMC (Hamilton Twp)</t>
  </si>
  <si>
    <t>New Dover UMC (Edison)</t>
  </si>
  <si>
    <t>New Egypt UMC</t>
  </si>
  <si>
    <t>New Hope UMC (Millville)</t>
  </si>
  <si>
    <t>New Hope UMC (Penns Grove)</t>
  </si>
  <si>
    <t>New Providence UMC</t>
  </si>
  <si>
    <t>New Sharon UMC (Deptford)</t>
  </si>
  <si>
    <t>Newport UMC</t>
  </si>
  <si>
    <t>North Wildwood UMC</t>
  </si>
  <si>
    <t>Nuevo Nacimiento (Paterson)</t>
  </si>
  <si>
    <t>Oasis UMC (Pleasantville)</t>
  </si>
  <si>
    <t>Oceanport UMC</t>
  </si>
  <si>
    <t>Oceanville UMC</t>
  </si>
  <si>
    <t>Old First UMC (West Long Branch)</t>
  </si>
  <si>
    <t>Olivet UMC (Pittsgrove)</t>
  </si>
  <si>
    <t>Panther Valley Ecumenical (Allamuchy)</t>
  </si>
  <si>
    <t>Park Ave-St John's UMC (East Orange)</t>
  </si>
  <si>
    <t>Park Ridge UMC</t>
  </si>
  <si>
    <t>Park UMC (Bloomfield)</t>
  </si>
  <si>
    <t>Park UMC (Weehawken)</t>
  </si>
  <si>
    <t>Parkside UMC (Camden)</t>
  </si>
  <si>
    <t>Pattenburg UMC (Asbury)</t>
  </si>
  <si>
    <t>Pearson Memorial UMC (Hamilton Twp)</t>
  </si>
  <si>
    <t>Pemberton UMC</t>
  </si>
  <si>
    <t>Pennington UMC</t>
  </si>
  <si>
    <t>Pennsauken UMC</t>
  </si>
  <si>
    <t>Pinelands UMC (Hammonton)</t>
  </si>
  <si>
    <t>Piney Hollow UMC (Newfield)</t>
  </si>
  <si>
    <t>Pitman UMC</t>
  </si>
  <si>
    <t>Plainville UMC (Franklinville)</t>
  </si>
  <si>
    <t>Pleasant Grove UMC (Jackson)</t>
  </si>
  <si>
    <t>Pond Eddy UMC</t>
  </si>
  <si>
    <t>Porchtown Zion UMC (Newfield)</t>
  </si>
  <si>
    <t>Port Colden UMC</t>
  </si>
  <si>
    <t>Port Elizabeth UMC</t>
  </si>
  <si>
    <t>Port Morris UMC (Landing)</t>
  </si>
  <si>
    <t>Quakertown UMC</t>
  </si>
  <si>
    <t>Quinton UMC</t>
  </si>
  <si>
    <t>Repaupo UMC</t>
  </si>
  <si>
    <t>Rhoads Temple UMC (Haddonfield)</t>
  </si>
  <si>
    <t>Richwood UMC</t>
  </si>
  <si>
    <t>Ridgewood UMC</t>
  </si>
  <si>
    <t>Rise Church (East Orange)</t>
  </si>
  <si>
    <t>Rockaway Valley UMC (Boonton Twp)</t>
  </si>
  <si>
    <t>Roseland UMC</t>
  </si>
  <si>
    <t>Roselle UMC</t>
  </si>
  <si>
    <t>Rosenhayn UMC</t>
  </si>
  <si>
    <t>Round Valley UMC (Lebanon)</t>
  </si>
  <si>
    <t>Rutherford UMC</t>
  </si>
  <si>
    <t>Salem UMC (Pleasantville)</t>
  </si>
  <si>
    <t>Sayreville UMC</t>
  </si>
  <si>
    <t>Sea Isle City UMC</t>
  </si>
  <si>
    <t>Seaville UMC (Ocean View)</t>
  </si>
  <si>
    <t>Sergeantsville UMC</t>
  </si>
  <si>
    <t>Sharptown UMC</t>
  </si>
  <si>
    <t>Simply Grace UMC (Bloomsbury)</t>
  </si>
  <si>
    <t>Simpson UMC (Old Bridge)</t>
  </si>
  <si>
    <t>Simpson UMC (Perth Amboy)</t>
  </si>
  <si>
    <t>Smithville UMC (Eastampton)</t>
  </si>
  <si>
    <t>South Orange Vailsburg UMC</t>
  </si>
  <si>
    <t>South Seaville UMC</t>
  </si>
  <si>
    <t>South Vineland UMC</t>
  </si>
  <si>
    <t>Sparrow Bush UMC</t>
  </si>
  <si>
    <t>Sparta UMC</t>
  </si>
  <si>
    <t>Springdale UMC (Warren)</t>
  </si>
  <si>
    <t>Squankum UMC (Howell)</t>
  </si>
  <si>
    <t>St Andrew UMC (Toms River)</t>
  </si>
  <si>
    <t>St Andrew's UMC (Cherry Hill)</t>
  </si>
  <si>
    <t>St Andrew's UMC (Spring Lake)</t>
  </si>
  <si>
    <t>St John's UMC (Fordville)</t>
  </si>
  <si>
    <t>St John's UMC (Harrisonville)</t>
  </si>
  <si>
    <t>St John's UMC (Hazlet)</t>
  </si>
  <si>
    <t>St John's UMC (Hope)</t>
  </si>
  <si>
    <t>St John's UMC (West Berlin)</t>
  </si>
  <si>
    <t>St Luke's UMC (Long Branch)</t>
  </si>
  <si>
    <t>St Mark UMC (Hamilton Square)</t>
  </si>
  <si>
    <t>St Mark's UMC (Montclair)</t>
  </si>
  <si>
    <t>St Mary Street UMC (Burlington)</t>
  </si>
  <si>
    <t>St Matthew's UMC (Delair)</t>
  </si>
  <si>
    <t>St Paul UMC (Mount Holly)</t>
  </si>
  <si>
    <t>St Paul UMC (Willingboro)</t>
  </si>
  <si>
    <t>St Paul's Centenary UMC (Newark)</t>
  </si>
  <si>
    <t>St Paul's UMC (Bay Head)</t>
  </si>
  <si>
    <t>St Paul's UMC (Brick)</t>
  </si>
  <si>
    <t>St Paul's UMC (Bridgeport)</t>
  </si>
  <si>
    <t>St Paul's UMC (New Gretna)</t>
  </si>
  <si>
    <t>St Paul's UMC (Ocean Grove)</t>
  </si>
  <si>
    <t>St Paul's UMC (Paulsboro)</t>
  </si>
  <si>
    <t>St Paul's UMC (West Deptford)</t>
  </si>
  <si>
    <t>St Peter's UMC (Ocean City)</t>
  </si>
  <si>
    <t>Stanhope UMC (Netcong)</t>
  </si>
  <si>
    <t>Stockholm UMC</t>
  </si>
  <si>
    <t>Strathmere UMC</t>
  </si>
  <si>
    <t>Succasunna UMC</t>
  </si>
  <si>
    <t>Summerfield UMC (Belvidere)</t>
  </si>
  <si>
    <t>Sussex UMC</t>
  </si>
  <si>
    <t>Tabernacle UMC</t>
  </si>
  <si>
    <t>Tabernacle UMC (Erma)</t>
  </si>
  <si>
    <t>Teabo UMC (Wharton)</t>
  </si>
  <si>
    <t>Teaneck UMC</t>
  </si>
  <si>
    <t>Tenafly UMC</t>
  </si>
  <si>
    <t>The Church of the Master UMC (Howell)</t>
  </si>
  <si>
    <t>Thiells Garnerville UMC</t>
  </si>
  <si>
    <t>Titusville UMC</t>
  </si>
  <si>
    <t>Totowa UMC</t>
  </si>
  <si>
    <t>Tranquility UMC</t>
  </si>
  <si>
    <t>Trinity UMC (Bordentown)</t>
  </si>
  <si>
    <t>Trinity UMC (Bridgeton)</t>
  </si>
  <si>
    <t>Trinity UMC (Clayton)</t>
  </si>
  <si>
    <t>Trinity UMC (Ewing)</t>
  </si>
  <si>
    <t>Trinity UMC (Gloucester City)</t>
  </si>
  <si>
    <t>Trinity UMC (Hackettstown)</t>
  </si>
  <si>
    <t>Trinity UMC (Highland Park)</t>
  </si>
  <si>
    <t>Trinity UMC (Jersey City)</t>
  </si>
  <si>
    <t>Trinity UMC (Margate)</t>
  </si>
  <si>
    <t>Trinity UMC (Marmora)</t>
  </si>
  <si>
    <t>Trinity UMC (Merchantville)</t>
  </si>
  <si>
    <t>Trinity UMC (Mullica Hill)</t>
  </si>
  <si>
    <t>Trinity UMC (Newark)</t>
  </si>
  <si>
    <t>Trinity UMC (Pennsville)</t>
  </si>
  <si>
    <t>Trinity UMC (Rahway)</t>
  </si>
  <si>
    <t>Trinity UMC (Roebling)</t>
  </si>
  <si>
    <t>Trinity UMC (South Dennis)</t>
  </si>
  <si>
    <t>Trinity UMC (Spotswood)</t>
  </si>
  <si>
    <t>Trinity UMC (Tansboro)</t>
  </si>
  <si>
    <t>Trinity UMC of So Amboy and Sayreville</t>
  </si>
  <si>
    <t>Tuckahoe UMC</t>
  </si>
  <si>
    <t>Turning Point UMC (Trenton)</t>
  </si>
  <si>
    <t>UMC at Absecon</t>
  </si>
  <si>
    <t>UMC at Demarest</t>
  </si>
  <si>
    <t>UMC at Milltown</t>
  </si>
  <si>
    <t>UMC at Mt Tabor</t>
  </si>
  <si>
    <t>UMC at New Brunswick</t>
  </si>
  <si>
    <t>UMC at Newfoundland</t>
  </si>
  <si>
    <t>UMC in Branchville</t>
  </si>
  <si>
    <t>UMC in Madison</t>
  </si>
  <si>
    <t>UMC in Orange</t>
  </si>
  <si>
    <t>UMC in Union</t>
  </si>
  <si>
    <t>UMC in Union City</t>
  </si>
  <si>
    <t>UMC in Washington</t>
  </si>
  <si>
    <t>UMC in Wayne</t>
  </si>
  <si>
    <t>UMC of Franklin Lakes</t>
  </si>
  <si>
    <t>UMC of Lake Hopatcong</t>
  </si>
  <si>
    <t>UMC of Linden</t>
  </si>
  <si>
    <t>UMC of Little Falls</t>
  </si>
  <si>
    <t>UMC of Mantua</t>
  </si>
  <si>
    <t>UMC of Matamoras</t>
  </si>
  <si>
    <t>UMC of New City</t>
  </si>
  <si>
    <t>UMC of Parsippany</t>
  </si>
  <si>
    <t>UMC of Pearl River</t>
  </si>
  <si>
    <t>UMC of Red Bank</t>
  </si>
  <si>
    <t>UMC of Spring Valley</t>
  </si>
  <si>
    <t>UMC of Suffern</t>
  </si>
  <si>
    <t>UMC of Summit</t>
  </si>
  <si>
    <t>UMC of The Rockaways</t>
  </si>
  <si>
    <t>UMC of Waldwick</t>
  </si>
  <si>
    <t>Union Grove UMC (Pittsgrove)</t>
  </si>
  <si>
    <t>Union Village UMC (Berkeley Hgts)</t>
  </si>
  <si>
    <t>Unity in Christ Church UMC (Cherry Hill)</t>
  </si>
  <si>
    <t>Venice Park UMC (Atlantic City)</t>
  </si>
  <si>
    <t>Vernon UMC</t>
  </si>
  <si>
    <t>Vincent UMC (Nutley)</t>
  </si>
  <si>
    <t>Vincentown UMC</t>
  </si>
  <si>
    <t>Wall UMC (Spring Lake Hgts)</t>
  </si>
  <si>
    <t>Walnut Valley UMC (Blairstown)</t>
  </si>
  <si>
    <t>Wantage UMC (Sussex)</t>
  </si>
  <si>
    <t>Waretown UMC</t>
  </si>
  <si>
    <t>Warren Grove UMC</t>
  </si>
  <si>
    <t>Waterloo UMC (Stanhope)</t>
  </si>
  <si>
    <t>Wayside UMC (Ocean)</t>
  </si>
  <si>
    <t>Wesley UMC (Bayonne)</t>
  </si>
  <si>
    <t>Wesley UMC (Belleville)</t>
  </si>
  <si>
    <t>Wesley UMC (Columbus)</t>
  </si>
  <si>
    <t>Wesley UMC (Edison)</t>
  </si>
  <si>
    <t>Wesley UMC (Petersburg)</t>
  </si>
  <si>
    <t>Wesley UMC (Phillipsburg)</t>
  </si>
  <si>
    <t>Wesley UMC (South Plainfield)</t>
  </si>
  <si>
    <t>Wesley UMC (West Berlin)</t>
  </si>
  <si>
    <t>West Belmar UMC</t>
  </si>
  <si>
    <t>West Creek UMC</t>
  </si>
  <si>
    <t>West Farms UMC (Farmingdale)</t>
  </si>
  <si>
    <t>West Grove UMC (Neptune)</t>
  </si>
  <si>
    <t>West Park UMC (Bridgeton)</t>
  </si>
  <si>
    <t>West Side UMC (Hopatcong)</t>
  </si>
  <si>
    <t>West Side UMC (Millville)</t>
  </si>
  <si>
    <t>Westmont UMC</t>
  </si>
  <si>
    <t>Westville UMC</t>
  </si>
  <si>
    <t>Westwood UMC</t>
  </si>
  <si>
    <t>Weymouth UMC</t>
  </si>
  <si>
    <t>Wharton United Community at St. John's</t>
  </si>
  <si>
    <t>Whitehouse UMC</t>
  </si>
  <si>
    <t>Whiting UMC</t>
  </si>
  <si>
    <t>Willow Grove UMC (Pittsgrove)</t>
  </si>
  <si>
    <t>Winslow UMC</t>
  </si>
  <si>
    <t>Woodbridge UMC</t>
  </si>
  <si>
    <t>Zion UMC (Clarksboro)</t>
  </si>
  <si>
    <t>Zion UMC (Egg Harbor Twp)</t>
  </si>
  <si>
    <t>DD/MM/YYYY</t>
  </si>
  <si>
    <t>campus</t>
  </si>
  <si>
    <t>salary_change</t>
  </si>
  <si>
    <t>appointment_status_church</t>
  </si>
  <si>
    <t>CLERGY COMPENSATION &amp; EXPENSE REPORT</t>
  </si>
  <si>
    <t>Appointment Status By Church</t>
  </si>
  <si>
    <t xml:space="preserve">COMMISSION ON EQUITABLE COMPENSATION                                             </t>
  </si>
  <si>
    <t>Allowable Years with Service Increments</t>
  </si>
  <si>
    <t>Full Member (Elder/Deacon) plus housing</t>
  </si>
  <si>
    <t xml:space="preserve">Provisional, Associate, Commissioned Member plus housing </t>
  </si>
  <si>
    <t>Full Time Local Pastor plus housing</t>
  </si>
  <si>
    <t>75% Local Pastor*</t>
  </si>
  <si>
    <t>50% Local Pastor*</t>
  </si>
  <si>
    <t>25% Local Pastor*</t>
  </si>
  <si>
    <t>Elders/Deacons/FTLP receive Housing or Parsonage</t>
  </si>
  <si>
    <t>*Less than FT LP are not guaranteed Housing or Parsonage and have no mandated minimums.  The figures to the left are  just a reference point for salary discussions</t>
  </si>
  <si>
    <t>Click here-return to Report</t>
  </si>
  <si>
    <t>SERVICE INCREMENTS = 1% PER YEAR</t>
  </si>
  <si>
    <t>SERVICE INCREMENTS INCLUDED IN TABLE ABOVE</t>
  </si>
  <si>
    <t>MINIMUM SALARY SCHEDULE</t>
  </si>
  <si>
    <r>
      <t xml:space="preserve">Date Effective: </t>
    </r>
    <r>
      <rPr>
        <b/>
        <sz val="12"/>
        <color rgb="FFFF0000"/>
        <rFont val="Aptos Narrow"/>
        <family val="2"/>
        <scheme val="minor"/>
      </rPr>
      <t>(Required)</t>
    </r>
  </si>
  <si>
    <r>
      <t xml:space="preserve">District: </t>
    </r>
    <r>
      <rPr>
        <b/>
        <sz val="12"/>
        <color rgb="FFFF0000"/>
        <rFont val="Aptos Narrow"/>
        <family val="2"/>
        <scheme val="minor"/>
      </rPr>
      <t>(Required)</t>
    </r>
  </si>
  <si>
    <r>
      <t xml:space="preserve">Clergy Name:  </t>
    </r>
    <r>
      <rPr>
        <b/>
        <sz val="12"/>
        <color rgb="FFFF0000"/>
        <rFont val="Aptos Narrow"/>
        <family val="2"/>
        <scheme val="minor"/>
      </rPr>
      <t>(Required)</t>
    </r>
  </si>
  <si>
    <r>
      <t xml:space="preserve">Full Appointment Status:  </t>
    </r>
    <r>
      <rPr>
        <b/>
        <sz val="12"/>
        <color rgb="FFFF0000"/>
        <rFont val="Aptos Narrow"/>
        <family val="2"/>
        <scheme val="minor"/>
      </rPr>
      <t>(Required)</t>
    </r>
  </si>
  <si>
    <r>
      <t xml:space="preserve">Conference Relationship: </t>
    </r>
    <r>
      <rPr>
        <b/>
        <sz val="12"/>
        <color rgb="FFFF0000"/>
        <rFont val="Aptos Narrow"/>
        <family val="2"/>
        <scheme val="minor"/>
      </rPr>
      <t>(Required)</t>
    </r>
  </si>
  <si>
    <r>
      <t xml:space="preserve">Church A  </t>
    </r>
    <r>
      <rPr>
        <b/>
        <sz val="12"/>
        <color rgb="FFFF0000"/>
        <rFont val="Aptos Narrow"/>
        <family val="2"/>
        <scheme val="minor"/>
      </rPr>
      <t>(Required)</t>
    </r>
  </si>
  <si>
    <r>
      <t xml:space="preserve">Church B          </t>
    </r>
    <r>
      <rPr>
        <b/>
        <sz val="12"/>
        <rFont val="Aptos Narrow"/>
        <family val="2"/>
        <scheme val="minor"/>
      </rPr>
      <t>(If Applicable)</t>
    </r>
  </si>
  <si>
    <t>Church C         (If Applicable)</t>
  </si>
  <si>
    <t>Church D          (If Applicable)</t>
  </si>
  <si>
    <t>Church E             (If Applicable)</t>
  </si>
  <si>
    <r>
      <rPr>
        <b/>
        <sz val="11"/>
        <color rgb="FFFF0000"/>
        <rFont val="Aptos Narrow"/>
        <family val="2"/>
        <scheme val="minor"/>
      </rPr>
      <t>Minimum Salary:</t>
    </r>
    <r>
      <rPr>
        <b/>
        <sz val="11"/>
        <color theme="1"/>
        <rFont val="Aptos Narrow"/>
        <family val="2"/>
        <scheme val="minor"/>
      </rPr>
      <t xml:space="preserve"> Clergy in full connection $56,070;  Provisional/Associate Member $52,120;  Full Time Local Pastor $49,320
($300 increase per year of full time service) - If unsure how to calculate, check the Compensation Report Instructions (link at the top). </t>
    </r>
  </si>
  <si>
    <r>
      <rPr>
        <b/>
        <sz val="11"/>
        <color rgb="FFFF0000"/>
        <rFont val="Aptos Narrow"/>
        <family val="2"/>
        <scheme val="minor"/>
      </rPr>
      <t>Health Insurance:</t>
    </r>
    <r>
      <rPr>
        <b/>
        <sz val="11"/>
        <color theme="1"/>
        <rFont val="Aptos Narrow"/>
        <family val="2"/>
        <scheme val="minor"/>
      </rPr>
      <t xml:space="preserve">  Churches will be billed directly for their pastor's health insurance premium responsibility. This is separate from the church's blended rate premium. Churches should deduct this amount from the pastor's salary. Doesn't change the church's blended rate. </t>
    </r>
  </si>
  <si>
    <r>
      <rPr>
        <b/>
        <sz val="11"/>
        <color rgb="FFFF0000"/>
        <rFont val="Aptos Narrow"/>
        <family val="2"/>
        <scheme val="minor"/>
      </rPr>
      <t>Dental &amp; Vision Plans:</t>
    </r>
    <r>
      <rPr>
        <b/>
        <sz val="11"/>
        <color theme="1"/>
        <rFont val="Aptos Narrow"/>
        <family val="2"/>
        <scheme val="minor"/>
      </rPr>
      <t xml:space="preserve">  Churches will be billed directly for their pastor's dental and/or vision plan enrollment. These plan costs are not the church's responsibility. Churches should deduct this amount from the pastor's salary. </t>
    </r>
  </si>
  <si>
    <r>
      <rPr>
        <b/>
        <sz val="11"/>
        <color rgb="FFFF0000"/>
        <rFont val="Aptos Narrow"/>
        <family val="2"/>
        <scheme val="minor"/>
      </rPr>
      <t xml:space="preserve">Health Savings Account (HSA): </t>
    </r>
    <r>
      <rPr>
        <b/>
        <sz val="11"/>
        <color theme="1"/>
        <rFont val="Aptos Narrow"/>
        <family val="2"/>
        <scheme val="minor"/>
      </rPr>
      <t xml:space="preserve"> If receiving an HSA, an additional personal contribution can be made to this account instead of to a separate FSA. See report instructions for information on max allowable contribution. HSA contributions are not the church's responsibility. Churches should deduct this amount from the pastor's salary. </t>
    </r>
  </si>
  <si>
    <r>
      <rPr>
        <b/>
        <sz val="11"/>
        <color rgb="FFFF0000"/>
        <rFont val="Aptos Narrow"/>
        <family val="2"/>
        <scheme val="minor"/>
      </rPr>
      <t xml:space="preserve">Flexible Spending Account (FSA): </t>
    </r>
    <r>
      <rPr>
        <b/>
        <sz val="11"/>
        <color theme="1"/>
        <rFont val="Aptos Narrow"/>
        <family val="2"/>
        <scheme val="minor"/>
      </rPr>
      <t xml:space="preserve"> Contributions to a FSA can be done through HealthFlex Exchange or the church's payroll company. Contributions are not the church's responsibility. Churches should deduct this amount from the pastor's salary. Regardless of selecting FSA through the HealthFlex Exchange or through the church’s payroll company, please report the amount on this line.  </t>
    </r>
  </si>
  <si>
    <t>tax_deferred_umpip</t>
  </si>
  <si>
    <t>tax_paid_umpip</t>
  </si>
  <si>
    <t>crsp_db</t>
  </si>
  <si>
    <t>crsp_dc</t>
  </si>
  <si>
    <t>composite_rate</t>
  </si>
  <si>
    <r>
      <rPr>
        <b/>
        <u/>
        <sz val="12"/>
        <color theme="1"/>
        <rFont val="Aptos Narrow"/>
        <family val="2"/>
        <scheme val="minor"/>
      </rPr>
      <t>Signatures</t>
    </r>
    <r>
      <rPr>
        <b/>
        <sz val="12"/>
        <color theme="1"/>
        <rFont val="Aptos Narrow"/>
        <family val="2"/>
        <scheme val="minor"/>
      </rPr>
      <t>:</t>
    </r>
    <r>
      <rPr>
        <sz val="12"/>
        <color theme="1"/>
        <rFont val="Aptos Narrow"/>
        <family val="2"/>
        <scheme val="minor"/>
      </rPr>
      <t xml:space="preserve"> The undersigned parties state that the information shown on this report is true and correct. This report does not constitute an employment agreement and/or benefit plan between the Greater New Jersey Annual Conference and the clergy identified herein, but is only a report of the clergy's compensation and benefits paid by the clergy's charge or employing unit to or for the benefit of the clergy.</t>
    </r>
  </si>
  <si>
    <r>
      <rPr>
        <b/>
        <u/>
        <sz val="12"/>
        <color rgb="FFFF0000"/>
        <rFont val="Aptos Narrow"/>
        <family val="2"/>
        <scheme val="minor"/>
      </rPr>
      <t>Only enter the pastor's address below</t>
    </r>
    <r>
      <rPr>
        <b/>
        <sz val="12"/>
        <color rgb="FFFF0000"/>
        <rFont val="Aptos Narrow"/>
        <family val="2"/>
        <scheme val="minor"/>
      </rPr>
      <t xml:space="preserve">. The remaining information below will automatically populate based on the information entered on the Clergy Compensation Report above (pages 1-2). Either box A or B should be completed below, but NOT both. </t>
    </r>
  </si>
  <si>
    <r>
      <t xml:space="preserve">THEREFORE, BE IT RESOLVED that the above named Pastor is provided the rent-free use of housing and the value of the housing is excluded from income tax under Section 107 (Line 19 of the Clergy Compensation Report should have an X). BE IT FURTHER RESOLVED that the Administrative Board/Council or Church Conference of the above named charge hereby designates the amount listed above (this figure matches Line 11 of the Clergy Compensation Report) for the date effective year as a </t>
    </r>
    <r>
      <rPr>
        <b/>
        <sz val="12"/>
        <color theme="1"/>
        <rFont val="Aptos Narrow"/>
        <family val="2"/>
        <scheme val="minor"/>
      </rPr>
      <t>housing exclusion</t>
    </r>
    <r>
      <rPr>
        <sz val="12"/>
        <color theme="1"/>
        <rFont val="Aptos Narrow"/>
        <family val="2"/>
        <scheme val="minor"/>
      </rPr>
      <t xml:space="preserve"> for this Pastor whose residence is located at the above address.</t>
    </r>
  </si>
  <si>
    <r>
      <t xml:space="preserve">THEREFORE, BE IT RESOLVED that in lieu of church-provided housing, the charge or church will pay annually a cash </t>
    </r>
    <r>
      <rPr>
        <b/>
        <sz val="12"/>
        <color theme="1"/>
        <rFont val="Aptos Narrow"/>
        <family val="2"/>
        <scheme val="minor"/>
      </rPr>
      <t>housing allowance</t>
    </r>
    <r>
      <rPr>
        <sz val="12"/>
        <color theme="1"/>
        <rFont val="Aptos Narrow"/>
        <family val="2"/>
        <scheme val="minor"/>
      </rPr>
      <t xml:space="preserve"> in the amount listed above (this figure matches Line 5 of the Clergy Compensation Report), in addition to salary, to provide housing for the minister and family. BE IT FURTHER RESOLVED that the Administrative Board/Council or Church Conference of the above named charge hereby designates the amount listed above (</t>
    </r>
    <r>
      <rPr>
        <u/>
        <sz val="12"/>
        <color theme="1"/>
        <rFont val="Aptos Narrow"/>
        <family val="2"/>
        <scheme val="minor"/>
      </rPr>
      <t>set high enough to include the cash housing allowance if provided</t>
    </r>
    <r>
      <rPr>
        <sz val="12"/>
        <color theme="1"/>
        <rFont val="Aptos Narrow"/>
        <family val="2"/>
        <scheme val="minor"/>
      </rPr>
      <t xml:space="preserve">; this figure matches Line 11 of the Clergy Compensation Report) for the date effective year as a </t>
    </r>
    <r>
      <rPr>
        <b/>
        <sz val="12"/>
        <color theme="1"/>
        <rFont val="Aptos Narrow"/>
        <family val="2"/>
        <scheme val="minor"/>
      </rPr>
      <t>housing</t>
    </r>
    <r>
      <rPr>
        <sz val="12"/>
        <color theme="1"/>
        <rFont val="Aptos Narrow"/>
        <family val="2"/>
        <scheme val="minor"/>
      </rPr>
      <t xml:space="preserve"> </t>
    </r>
    <r>
      <rPr>
        <b/>
        <sz val="12"/>
        <color theme="1"/>
        <rFont val="Aptos Narrow"/>
        <family val="2"/>
        <scheme val="minor"/>
      </rPr>
      <t>exclusion</t>
    </r>
    <r>
      <rPr>
        <sz val="12"/>
        <color theme="1"/>
        <rFont val="Aptos Narrow"/>
        <family val="2"/>
        <scheme val="minor"/>
      </rPr>
      <t xml:space="preserve"> for this Pastor, whose residence is located at the above address.</t>
    </r>
  </si>
  <si>
    <t>CLERGY HOUSING EXCLUSION RESOLUTION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</si>
</sst>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44" formatCode="_(&quot;$&quot;* #,##0.00_);_(&quot;$&quot;* \(#,##0.00\);_(&quot;$&quot;* &quot;-&quot;??_);_(@_)"/>
    <numFmt numFmtId="43" formatCode="_(* #,##0.00_);_(* \(#,##0.00\);_(* &quot;-&quot;??_);_(@_)"/>
    <numFmt numFmtId="164" formatCode="m/d/yy;@"/>
    <numFmt numFmtId="165" formatCode="_(* #,##0_);_(* \(#,##0\);_(* &quot;-&quot;??_);_(@_)"/>
  </numFmts>
  <fonts count="37" x14ac:knownFonts="1">
    <font>
      <sz val="11"/>
      <color theme="1"/>
      <name val="Aptos Narrow"/>
      <family val="2"/>
      <scheme val="minor"/>
    </font>
    <font>
      <sz val="11"/>
      <color theme="1"/>
      <name val="Aptos Narrow"/>
      <family val="2"/>
      <scheme val="minor"/>
    </font>
    <font>
      <sz val="11"/>
      <color rgb="FFFF0000"/>
      <name val="Aptos Narrow"/>
      <family val="2"/>
      <scheme val="minor"/>
    </font>
    <font>
      <b/>
      <sz val="11"/>
      <color theme="1"/>
      <name val="Aptos Narrow"/>
      <family val="2"/>
      <scheme val="minor"/>
    </font>
    <font>
      <u/>
      <sz val="11"/>
      <color theme="10"/>
      <name val="Aptos Narrow"/>
      <family val="2"/>
      <scheme val="minor"/>
    </font>
    <font>
      <b/>
      <sz val="12"/>
      <color theme="1"/>
      <name val="Aptos Narrow"/>
      <family val="2"/>
      <scheme val="minor"/>
    </font>
    <font>
      <sz val="13"/>
      <color theme="1"/>
      <name val="Aptos Narrow"/>
      <family val="2"/>
      <scheme val="minor"/>
    </font>
    <font>
      <sz val="12"/>
      <color theme="1"/>
      <name val="Aptos Narrow"/>
      <family val="2"/>
      <scheme val="minor"/>
    </font>
    <font>
      <sz val="14"/>
      <color theme="1"/>
      <name val="Aptos Narrow"/>
      <family val="2"/>
      <scheme val="minor"/>
    </font>
    <font>
      <sz val="11"/>
      <color theme="1"/>
      <name val="Arial"/>
      <family val="2"/>
    </font>
    <font>
      <sz val="10"/>
      <color theme="1"/>
      <name val="Aptos Narrow"/>
      <family val="2"/>
      <scheme val="minor"/>
    </font>
    <font>
      <sz val="10.5"/>
      <color theme="1"/>
      <name val="Aptos Narrow"/>
      <family val="2"/>
      <scheme val="minor"/>
    </font>
    <font>
      <sz val="10.5"/>
      <name val="Aptos Narrow"/>
      <family val="2"/>
      <scheme val="minor"/>
    </font>
    <font>
      <b/>
      <sz val="10"/>
      <color theme="1"/>
      <name val="Arial"/>
      <family val="2"/>
    </font>
    <font>
      <sz val="11"/>
      <color indexed="8"/>
      <name val="Aptos Narrow"/>
      <family val="2"/>
      <scheme val="minor"/>
    </font>
    <font>
      <sz val="10.5"/>
      <color rgb="FFFF0000"/>
      <name val="Aptos Narrow"/>
      <family val="2"/>
      <scheme val="minor"/>
    </font>
    <font>
      <sz val="11"/>
      <name val="Aptos Narrow"/>
      <family val="2"/>
      <scheme val="minor"/>
    </font>
    <font>
      <b/>
      <sz val="11"/>
      <name val="Aptos Narrow"/>
      <family val="2"/>
      <scheme val="minor"/>
    </font>
    <font>
      <b/>
      <sz val="10.5"/>
      <name val="Aptos Narrow"/>
      <family val="2"/>
      <scheme val="minor"/>
    </font>
    <font>
      <b/>
      <sz val="10.5"/>
      <color theme="1"/>
      <name val="Aptos Narrow"/>
      <family val="2"/>
      <scheme val="minor"/>
    </font>
    <font>
      <b/>
      <sz val="10.5"/>
      <color rgb="FFFF0000"/>
      <name val="Aptos Narrow"/>
      <family val="2"/>
      <scheme val="minor"/>
    </font>
    <font>
      <b/>
      <sz val="9"/>
      <color theme="1"/>
      <name val="Arial"/>
      <family val="2"/>
    </font>
    <font>
      <sz val="9"/>
      <color theme="1"/>
      <name val="Arial"/>
      <family val="2"/>
    </font>
    <font>
      <b/>
      <sz val="10"/>
      <color theme="1"/>
      <name val="Aptos Narrow"/>
      <family val="2"/>
      <scheme val="minor"/>
    </font>
    <font>
      <sz val="9"/>
      <color theme="1"/>
      <name val="Aptos Narrow"/>
      <family val="2"/>
      <scheme val="minor"/>
    </font>
    <font>
      <b/>
      <sz val="14"/>
      <color theme="1"/>
      <name val="Aptos Narrow"/>
      <family val="2"/>
      <scheme val="minor"/>
    </font>
    <font>
      <b/>
      <sz val="11"/>
      <color rgb="FFFF0000"/>
      <name val="Aptos Narrow"/>
      <family val="2"/>
      <scheme val="minor"/>
    </font>
    <font>
      <b/>
      <sz val="12"/>
      <color rgb="FFFF0000"/>
      <name val="Aptos Narrow"/>
      <family val="2"/>
      <scheme val="minor"/>
    </font>
    <font>
      <b/>
      <sz val="12.5"/>
      <color theme="1"/>
      <name val="Aptos Narrow"/>
      <family val="2"/>
      <scheme val="minor"/>
    </font>
    <font>
      <sz val="12"/>
      <name val="Aptos Narrow"/>
      <family val="2"/>
      <scheme val="minor"/>
    </font>
    <font>
      <sz val="11"/>
      <color rgb="FF000000"/>
      <name val="Segoe UI"/>
      <family val="2"/>
    </font>
    <font>
      <b/>
      <i/>
      <sz val="11"/>
      <color theme="1"/>
      <name val="Arial"/>
      <family val="2"/>
    </font>
    <font>
      <b/>
      <sz val="12"/>
      <name val="Aptos Narrow"/>
      <family val="2"/>
      <scheme val="minor"/>
    </font>
    <font>
      <b/>
      <sz val="14"/>
      <color theme="10"/>
      <name val="Aptos Narrow"/>
      <family val="2"/>
      <scheme val="minor"/>
    </font>
    <font>
      <b/>
      <u/>
      <sz val="12"/>
      <color theme="1"/>
      <name val="Aptos Narrow"/>
      <family val="2"/>
      <scheme val="minor"/>
    </font>
    <font>
      <u/>
      <sz val="12"/>
      <color theme="1"/>
      <name val="Aptos Narrow"/>
      <family val="2"/>
      <scheme val="minor"/>
    </font>
    <font>
      <b/>
      <u/>
      <sz val="12"/>
      <color rgb="FFFF0000"/>
      <name val="Aptos Narrow"/>
      <family val="2"/>
      <scheme val="minor"/>
    </font>
  </fonts>
  <fills count="5">
    <fill>
      <patternFill patternType="none"/>
    </fill>
    <fill>
      <patternFill patternType="gray125"/>
    </fill>
    <fill>
      <patternFill patternType="solid">
        <fgColor rgb="FFCCFFCC"/>
        <bgColor indexed="64"/>
      </patternFill>
    </fill>
    <fill>
      <patternFill patternType="solid">
        <fgColor rgb="FFFFFFCC"/>
        <bgColor indexed="64"/>
      </patternFill>
    </fill>
    <fill>
      <patternFill patternType="solid">
        <fgColor theme="6" tint="0.79998168889431442"/>
        <bgColor indexed="64"/>
      </patternFill>
    </fill>
  </fills>
  <borders count="43">
    <border>
      <left/>
      <right/>
      <top/>
      <bottom/>
      <diagonal/>
    </border>
    <border>
      <left style="thin">
        <color indexed="64"/>
      </left>
      <right/>
      <top style="thin">
        <color indexed="64"/>
      </top>
      <bottom/>
      <diagonal/>
    </border>
    <border>
      <left/>
      <right/>
      <top style="thin">
        <color indexed="64"/>
      </top>
      <bottom/>
      <diagonal/>
    </border>
    <border>
      <left/>
      <right style="double">
        <color indexed="64"/>
      </right>
      <top style="thin">
        <color indexed="64"/>
      </top>
      <bottom/>
      <diagonal/>
    </border>
    <border>
      <left style="double">
        <color indexed="64"/>
      </left>
      <right/>
      <top style="thin">
        <color indexed="64"/>
      </top>
      <bottom/>
      <diagonal/>
    </border>
    <border>
      <left/>
      <right style="thin">
        <color indexed="64"/>
      </right>
      <top style="thin">
        <color indexed="64"/>
      </top>
      <bottom/>
      <diagonal/>
    </border>
    <border>
      <left style="thin">
        <color indexed="64"/>
      </left>
      <right/>
      <top/>
      <bottom style="double">
        <color indexed="64"/>
      </bottom>
      <diagonal/>
    </border>
    <border>
      <left/>
      <right/>
      <top/>
      <bottom style="double">
        <color indexed="64"/>
      </bottom>
      <diagonal/>
    </border>
    <border>
      <left/>
      <right style="double">
        <color indexed="64"/>
      </right>
      <top/>
      <bottom style="double">
        <color indexed="64"/>
      </bottom>
      <diagonal/>
    </border>
    <border>
      <left style="double">
        <color indexed="64"/>
      </left>
      <right/>
      <top/>
      <bottom style="double">
        <color indexed="64"/>
      </bottom>
      <diagonal/>
    </border>
    <border>
      <left/>
      <right style="thin">
        <color indexed="64"/>
      </right>
      <top/>
      <bottom style="double">
        <color indexed="64"/>
      </bottom>
      <diagonal/>
    </border>
    <border>
      <left style="thin">
        <color indexed="64"/>
      </left>
      <right/>
      <top style="double">
        <color indexed="64"/>
      </top>
      <bottom/>
      <diagonal/>
    </border>
    <border>
      <left/>
      <right/>
      <top style="double">
        <color indexed="64"/>
      </top>
      <bottom/>
      <diagonal/>
    </border>
    <border>
      <left/>
      <right style="double">
        <color indexed="64"/>
      </right>
      <top style="double">
        <color indexed="64"/>
      </top>
      <bottom/>
      <diagonal/>
    </border>
    <border>
      <left style="double">
        <color indexed="64"/>
      </left>
      <right/>
      <top style="double">
        <color indexed="64"/>
      </top>
      <bottom/>
      <diagonal/>
    </border>
    <border>
      <left/>
      <right style="thin">
        <color indexed="64"/>
      </right>
      <top style="double">
        <color indexed="64"/>
      </top>
      <bottom/>
      <diagonal/>
    </border>
    <border>
      <left style="thin">
        <color indexed="64"/>
      </left>
      <right/>
      <top/>
      <bottom/>
      <diagonal/>
    </border>
    <border>
      <left/>
      <right style="thin">
        <color indexed="64"/>
      </right>
      <top/>
      <bottom/>
      <diagonal/>
    </border>
    <border>
      <left/>
      <right/>
      <top/>
      <bottom style="thin">
        <color indexed="64"/>
      </bottom>
      <diagonal/>
    </border>
    <border>
      <left/>
      <right style="thin">
        <color indexed="64"/>
      </right>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rgb="FF000000"/>
      </left>
      <right style="thin">
        <color rgb="FF000000"/>
      </right>
      <top style="thin">
        <color indexed="64"/>
      </top>
      <bottom style="thin">
        <color indexed="64"/>
      </bottom>
      <diagonal/>
    </border>
    <border>
      <left style="thin">
        <color rgb="FF000000"/>
      </left>
      <right style="thin">
        <color indexed="64"/>
      </right>
      <top style="thin">
        <color indexed="64"/>
      </top>
      <bottom style="thin">
        <color indexed="64"/>
      </bottom>
      <diagonal/>
    </border>
    <border>
      <left/>
      <right style="thin">
        <color rgb="FF000000"/>
      </right>
      <top style="thin">
        <color indexed="64"/>
      </top>
      <bottom style="thin">
        <color indexed="64"/>
      </bottom>
      <diagonal/>
    </border>
    <border>
      <left style="thin">
        <color indexed="64"/>
      </left>
      <right style="thin">
        <color indexed="64"/>
      </right>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medium">
        <color indexed="64"/>
      </top>
      <bottom style="medium">
        <color indexed="64"/>
      </bottom>
      <diagonal/>
    </border>
    <border>
      <left/>
      <right/>
      <top/>
      <bottom style="medium">
        <color indexed="64"/>
      </bottom>
      <diagonal/>
    </border>
    <border>
      <left style="medium">
        <color indexed="64"/>
      </left>
      <right/>
      <top style="medium">
        <color indexed="64"/>
      </top>
      <bottom/>
      <diagonal/>
    </border>
    <border>
      <left/>
      <right style="medium">
        <color indexed="64"/>
      </right>
      <top/>
      <bottom/>
      <diagonal/>
    </border>
    <border>
      <left style="medium">
        <color indexed="64"/>
      </left>
      <right/>
      <top/>
      <bottom/>
      <diagonal/>
    </border>
    <border>
      <left style="medium">
        <color indexed="64"/>
      </left>
      <right/>
      <top/>
      <bottom style="medium">
        <color indexed="64"/>
      </bottom>
      <diagonal/>
    </border>
    <border>
      <left/>
      <right style="medium">
        <color indexed="64"/>
      </right>
      <top/>
      <bottom style="medium">
        <color indexed="64"/>
      </bottom>
      <diagonal/>
    </border>
    <border>
      <left style="thin">
        <color rgb="FF000000"/>
      </left>
      <right style="thin">
        <color rgb="FF000000"/>
      </right>
      <top style="thin">
        <color indexed="64"/>
      </top>
      <bottom style="thin">
        <color rgb="FF000000"/>
      </bottom>
      <diagonal/>
    </border>
    <border>
      <left style="thin">
        <color rgb="FF000000"/>
      </left>
      <right style="thin">
        <color indexed="64"/>
      </right>
      <top style="thin">
        <color indexed="64"/>
      </top>
      <bottom style="thin">
        <color rgb="FF000000"/>
      </bottom>
      <diagonal/>
    </border>
    <border>
      <left style="thin">
        <color rgb="FF000000"/>
      </left>
      <right style="thin">
        <color rgb="FF000000"/>
      </right>
      <top style="thin">
        <color rgb="FF000000"/>
      </top>
      <bottom style="thin">
        <color indexed="64"/>
      </bottom>
      <diagonal/>
    </border>
    <border>
      <left style="thin">
        <color rgb="FF000000"/>
      </left>
      <right style="thin">
        <color indexed="64"/>
      </right>
      <top style="thin">
        <color rgb="FF000000"/>
      </top>
      <bottom style="thin">
        <color indexed="64"/>
      </bottom>
      <diagonal/>
    </border>
  </borders>
  <cellStyleXfs count="4">
    <xf numFmtId="0" fontId="0" fillId="0" borderId="0"/>
    <xf numFmtId="43" fontId="1" fillId="0" borderId="0" applyFont="0" applyFill="0" applyBorder="0" applyAlignment="0" applyProtection="0"/>
    <xf numFmtId="0" fontId="4" fillId="0" borderId="0" applyNumberFormat="0" applyFill="0" applyBorder="0" applyAlignment="0" applyProtection="0"/>
    <xf numFmtId="44" fontId="1" fillId="0" borderId="0" applyFont="0" applyFill="0" applyBorder="0" applyAlignment="0" applyProtection="0"/>
  </cellStyleXfs>
  <cellXfs count="290">
    <xf numFmtId="0" fontId="0" fillId="0" borderId="0" xfId="0"/>
    <xf numFmtId="0" fontId="9" fillId="0" borderId="24" xfId="0" applyFont="1" applyBorder="1" applyAlignment="1">
      <alignment horizontal="center"/>
    </xf>
    <xf numFmtId="0" fontId="0" fillId="0" borderId="23" xfId="0" applyBorder="1" applyAlignment="1">
      <alignment horizontal="center" vertical="center"/>
    </xf>
    <xf numFmtId="0" fontId="0" fillId="0" borderId="24" xfId="0" applyBorder="1" applyAlignment="1">
      <alignment horizontal="center" vertical="center"/>
    </xf>
    <xf numFmtId="165" fontId="1" fillId="0" borderId="24" xfId="1" applyNumberFormat="1" applyFont="1" applyBorder="1"/>
    <xf numFmtId="165" fontId="1" fillId="0" borderId="0" xfId="1" applyNumberFormat="1" applyFont="1" applyBorder="1"/>
    <xf numFmtId="43" fontId="1" fillId="0" borderId="28" xfId="1" applyFont="1" applyBorder="1"/>
    <xf numFmtId="0" fontId="3" fillId="2" borderId="24" xfId="0" applyFont="1" applyFill="1" applyBorder="1" applyAlignment="1">
      <alignment horizontal="center" vertical="center"/>
    </xf>
    <xf numFmtId="165" fontId="1" fillId="0" borderId="21" xfId="1" applyNumberFormat="1" applyFont="1" applyBorder="1" applyAlignment="1">
      <alignment vertical="center"/>
    </xf>
    <xf numFmtId="165" fontId="1" fillId="0" borderId="24" xfId="1" applyNumberFormat="1" applyFont="1" applyBorder="1" applyAlignment="1">
      <alignment vertical="center"/>
    </xf>
    <xf numFmtId="165" fontId="1" fillId="0" borderId="24" xfId="1" applyNumberFormat="1" applyFont="1" applyBorder="1" applyAlignment="1"/>
    <xf numFmtId="0" fontId="21" fillId="0" borderId="20" xfId="0" applyFont="1" applyBorder="1"/>
    <xf numFmtId="0" fontId="0" fillId="0" borderId="20" xfId="0" applyBorder="1"/>
    <xf numFmtId="0" fontId="21" fillId="0" borderId="31" xfId="0" applyFont="1" applyBorder="1"/>
    <xf numFmtId="0" fontId="0" fillId="0" borderId="18" xfId="0" applyBorder="1"/>
    <xf numFmtId="0" fontId="21" fillId="0" borderId="18" xfId="0" applyFont="1" applyBorder="1"/>
    <xf numFmtId="165" fontId="1" fillId="0" borderId="30" xfId="1" applyNumberFormat="1" applyFont="1" applyBorder="1"/>
    <xf numFmtId="0" fontId="11" fillId="0" borderId="0" xfId="0" applyFont="1" applyAlignment="1">
      <alignment vertical="center" wrapText="1"/>
    </xf>
    <xf numFmtId="165" fontId="1" fillId="0" borderId="30" xfId="1" applyNumberFormat="1" applyFont="1" applyFill="1" applyBorder="1"/>
    <xf numFmtId="0" fontId="3" fillId="2" borderId="24" xfId="0" applyFont="1" applyFill="1" applyBorder="1" applyAlignment="1">
      <alignment vertical="center"/>
    </xf>
    <xf numFmtId="165" fontId="0" fillId="0" borderId="24" xfId="0" applyNumberFormat="1" applyBorder="1" applyAlignment="1">
      <alignment vertical="center"/>
    </xf>
    <xf numFmtId="0" fontId="22" fillId="0" borderId="0" xfId="0" applyFont="1" applyAlignment="1">
      <alignment horizontal="center" vertical="top"/>
    </xf>
    <xf numFmtId="165" fontId="22" fillId="0" borderId="0" xfId="1" applyNumberFormat="1" applyFont="1" applyBorder="1" applyAlignment="1">
      <alignment horizontal="center" vertical="top"/>
    </xf>
    <xf numFmtId="0" fontId="20" fillId="0" borderId="0" xfId="0" applyFont="1" applyAlignment="1">
      <alignment horizontal="left" wrapText="1"/>
    </xf>
    <xf numFmtId="0" fontId="10" fillId="0" borderId="0" xfId="0" applyFont="1" applyAlignment="1">
      <alignment wrapText="1"/>
    </xf>
    <xf numFmtId="0" fontId="3" fillId="0" borderId="0" xfId="0" applyFont="1" applyAlignment="1">
      <alignment horizontal="right"/>
    </xf>
    <xf numFmtId="0" fontId="10" fillId="0" borderId="0" xfId="0" applyFont="1" applyAlignment="1">
      <alignment horizontal="center"/>
    </xf>
    <xf numFmtId="0" fontId="5" fillId="0" borderId="0" xfId="0" applyFont="1" applyAlignment="1">
      <alignment horizontal="center" wrapText="1"/>
    </xf>
    <xf numFmtId="0" fontId="24" fillId="0" borderId="0" xfId="0" applyFont="1"/>
    <xf numFmtId="0" fontId="0" fillId="0" borderId="0" xfId="0" applyAlignment="1">
      <alignment vertical="top" wrapText="1"/>
    </xf>
    <xf numFmtId="0" fontId="27" fillId="0" borderId="0" xfId="0" applyFont="1" applyAlignment="1">
      <alignment horizontal="center"/>
    </xf>
    <xf numFmtId="0" fontId="5" fillId="0" borderId="0" xfId="0" applyFont="1"/>
    <xf numFmtId="0" fontId="27" fillId="0" borderId="33" xfId="0" applyFont="1" applyBorder="1" applyAlignment="1">
      <alignment horizontal="center" vertical="center"/>
    </xf>
    <xf numFmtId="0" fontId="0" fillId="0" borderId="34" xfId="0" applyBorder="1"/>
    <xf numFmtId="0" fontId="0" fillId="0" borderId="35" xfId="0" applyBorder="1"/>
    <xf numFmtId="0" fontId="0" fillId="0" borderId="36" xfId="0" applyBorder="1"/>
    <xf numFmtId="0" fontId="5" fillId="0" borderId="36" xfId="0" applyFont="1" applyBorder="1" applyAlignment="1">
      <alignment horizontal="left" indent="4"/>
    </xf>
    <xf numFmtId="0" fontId="5" fillId="0" borderId="0" xfId="0" applyFont="1" applyAlignment="1">
      <alignment horizontal="left" indent="4"/>
    </xf>
    <xf numFmtId="0" fontId="7" fillId="0" borderId="0" xfId="0" applyFont="1" applyAlignment="1">
      <alignment horizontal="center"/>
    </xf>
    <xf numFmtId="0" fontId="5" fillId="0" borderId="0" xfId="0" applyFont="1" applyAlignment="1">
      <alignment horizontal="left" indent="1"/>
    </xf>
    <xf numFmtId="0" fontId="7" fillId="0" borderId="0" xfId="0" quotePrefix="1" applyFont="1" applyAlignment="1">
      <alignment horizontal="left"/>
    </xf>
    <xf numFmtId="0" fontId="7" fillId="0" borderId="0" xfId="0" applyFont="1" applyAlignment="1">
      <alignment horizontal="left"/>
    </xf>
    <xf numFmtId="0" fontId="7" fillId="0" borderId="35" xfId="0" applyFont="1" applyBorder="1" applyAlignment="1">
      <alignment horizontal="left"/>
    </xf>
    <xf numFmtId="0" fontId="3" fillId="0" borderId="0" xfId="0" applyFont="1"/>
    <xf numFmtId="0" fontId="0" fillId="0" borderId="33" xfId="0" applyBorder="1"/>
    <xf numFmtId="0" fontId="5" fillId="0" borderId="36" xfId="0" applyFont="1" applyBorder="1" applyAlignment="1">
      <alignment horizontal="left" indent="1"/>
    </xf>
    <xf numFmtId="0" fontId="5" fillId="0" borderId="0" xfId="0" applyFont="1" applyAlignment="1">
      <alignment horizontal="right" vertical="center" wrapText="1"/>
    </xf>
    <xf numFmtId="0" fontId="5" fillId="0" borderId="0" xfId="0" applyFont="1" applyAlignment="1">
      <alignment horizontal="left" vertical="center" wrapText="1"/>
    </xf>
    <xf numFmtId="0" fontId="5" fillId="0" borderId="0" xfId="0" applyFont="1" applyAlignment="1">
      <alignment horizontal="center" vertical="center" wrapText="1"/>
    </xf>
    <xf numFmtId="0" fontId="5" fillId="0" borderId="0" xfId="0" applyFont="1" applyAlignment="1">
      <alignment vertical="center" wrapText="1"/>
    </xf>
    <xf numFmtId="0" fontId="7" fillId="0" borderId="0" xfId="0" applyFont="1" applyAlignment="1">
      <alignment horizontal="left" indent="3"/>
    </xf>
    <xf numFmtId="0" fontId="0" fillId="0" borderId="0" xfId="0" applyAlignment="1">
      <alignment horizontal="left" indent="3"/>
    </xf>
    <xf numFmtId="0" fontId="0" fillId="0" borderId="35" xfId="0" applyBorder="1" applyAlignment="1">
      <alignment horizontal="left"/>
    </xf>
    <xf numFmtId="0" fontId="7" fillId="0" borderId="36" xfId="0" applyFont="1" applyBorder="1" applyAlignment="1">
      <alignment horizontal="left" indent="2"/>
    </xf>
    <xf numFmtId="0" fontId="7" fillId="0" borderId="0" xfId="0" applyFont="1" applyAlignment="1">
      <alignment horizontal="left" indent="2"/>
    </xf>
    <xf numFmtId="0" fontId="0" fillId="0" borderId="0" xfId="0" applyAlignment="1">
      <alignment horizontal="left"/>
    </xf>
    <xf numFmtId="0" fontId="0" fillId="0" borderId="0" xfId="0" applyAlignment="1">
      <alignment horizontal="center"/>
    </xf>
    <xf numFmtId="0" fontId="7" fillId="0" borderId="0" xfId="0" applyFont="1"/>
    <xf numFmtId="49" fontId="7" fillId="0" borderId="0" xfId="0" applyNumberFormat="1" applyFont="1" applyAlignment="1">
      <alignment horizontal="center"/>
    </xf>
    <xf numFmtId="0" fontId="29" fillId="0" borderId="0" xfId="0" applyFont="1" applyAlignment="1">
      <alignment horizontal="left" vertical="center"/>
    </xf>
    <xf numFmtId="0" fontId="7" fillId="0" borderId="0" xfId="0" applyFont="1" applyAlignment="1">
      <alignment horizontal="left" vertical="center"/>
    </xf>
    <xf numFmtId="12" fontId="7" fillId="0" borderId="0" xfId="0" applyNumberFormat="1" applyFont="1" applyAlignment="1">
      <alignment horizontal="center"/>
    </xf>
    <xf numFmtId="0" fontId="30" fillId="0" borderId="0" xfId="0" applyFont="1"/>
    <xf numFmtId="49" fontId="0" fillId="0" borderId="0" xfId="0" applyNumberFormat="1" applyAlignment="1">
      <alignment horizontal="center"/>
    </xf>
    <xf numFmtId="0" fontId="2" fillId="0" borderId="0" xfId="0" applyFont="1"/>
    <xf numFmtId="14" fontId="0" fillId="0" borderId="0" xfId="0" applyNumberFormat="1"/>
    <xf numFmtId="0" fontId="7" fillId="0" borderId="24" xfId="0" applyFont="1" applyBorder="1" applyAlignment="1">
      <alignment horizontal="center" vertical="center" wrapText="1"/>
    </xf>
    <xf numFmtId="0" fontId="23" fillId="0" borderId="0" xfId="0" applyFont="1" applyAlignment="1">
      <alignment horizontal="left" vertical="center" wrapText="1"/>
    </xf>
    <xf numFmtId="0" fontId="23" fillId="0" borderId="20" xfId="0" applyFont="1" applyBorder="1" applyAlignment="1">
      <alignment horizontal="left" vertical="center" wrapText="1"/>
    </xf>
    <xf numFmtId="0" fontId="5" fillId="0" borderId="0" xfId="0" applyFont="1" applyAlignment="1">
      <alignment horizontal="left" vertical="center"/>
    </xf>
    <xf numFmtId="0" fontId="5" fillId="0" borderId="18" xfId="0" applyFont="1" applyBorder="1" applyAlignment="1">
      <alignment horizontal="left" vertical="center" wrapText="1"/>
    </xf>
    <xf numFmtId="0" fontId="5" fillId="0" borderId="20" xfId="0" applyFont="1" applyBorder="1" applyAlignment="1">
      <alignment horizontal="left" vertical="center"/>
    </xf>
    <xf numFmtId="0" fontId="9" fillId="0" borderId="30" xfId="0" applyFont="1" applyBorder="1" applyAlignment="1">
      <alignment horizontal="center" wrapText="1"/>
    </xf>
    <xf numFmtId="3" fontId="9" fillId="0" borderId="30" xfId="0" applyNumberFormat="1" applyFont="1" applyBorder="1" applyAlignment="1">
      <alignment horizontal="center" wrapText="1"/>
    </xf>
    <xf numFmtId="0" fontId="9" fillId="0" borderId="30" xfId="0" applyFont="1" applyBorder="1" applyAlignment="1">
      <alignment wrapText="1"/>
    </xf>
    <xf numFmtId="0" fontId="4" fillId="0" borderId="30" xfId="2" applyBorder="1" applyAlignment="1" applyProtection="1">
      <alignment horizontal="center" wrapText="1"/>
      <protection locked="0"/>
    </xf>
    <xf numFmtId="0" fontId="9" fillId="0" borderId="24" xfId="0" applyFont="1" applyBorder="1" applyAlignment="1">
      <alignment horizontal="center" wrapText="1"/>
    </xf>
    <xf numFmtId="3" fontId="9" fillId="0" borderId="24" xfId="0" applyNumberFormat="1" applyFont="1" applyBorder="1" applyAlignment="1">
      <alignment horizontal="center"/>
    </xf>
    <xf numFmtId="3" fontId="9" fillId="0" borderId="24" xfId="3" applyNumberFormat="1" applyFont="1" applyBorder="1" applyAlignment="1">
      <alignment horizontal="center"/>
    </xf>
    <xf numFmtId="0" fontId="4" fillId="0" borderId="24" xfId="2" applyBorder="1" applyAlignment="1">
      <alignment horizontal="center"/>
    </xf>
    <xf numFmtId="0" fontId="9" fillId="0" borderId="0" xfId="0" applyFont="1"/>
    <xf numFmtId="0" fontId="9" fillId="0" borderId="0" xfId="0" applyFont="1" applyAlignment="1">
      <alignment horizontal="center"/>
    </xf>
    <xf numFmtId="0" fontId="7" fillId="0" borderId="24" xfId="0" applyFont="1" applyBorder="1" applyAlignment="1" applyProtection="1">
      <alignment horizontal="center" vertical="center" wrapText="1"/>
      <protection locked="0"/>
    </xf>
    <xf numFmtId="0" fontId="3" fillId="2" borderId="24" xfId="0" applyFont="1" applyFill="1" applyBorder="1" applyAlignment="1">
      <alignment horizontal="center" vertical="center" wrapText="1"/>
    </xf>
    <xf numFmtId="0" fontId="3" fillId="2" borderId="2" xfId="0" applyFont="1" applyFill="1" applyBorder="1" applyAlignment="1">
      <alignment horizontal="center" vertical="center" wrapText="1"/>
    </xf>
    <xf numFmtId="0" fontId="3" fillId="2" borderId="23" xfId="0" applyFont="1" applyFill="1" applyBorder="1" applyAlignment="1">
      <alignment horizontal="center" vertical="center" wrapText="1"/>
    </xf>
    <xf numFmtId="0" fontId="3" fillId="4" borderId="21" xfId="0" applyFont="1" applyFill="1" applyBorder="1" applyAlignment="1">
      <alignment horizontal="center" vertical="center" wrapText="1"/>
    </xf>
    <xf numFmtId="0" fontId="3" fillId="4" borderId="24" xfId="0" applyFont="1" applyFill="1" applyBorder="1" applyAlignment="1">
      <alignment horizontal="center" vertical="center" wrapText="1"/>
    </xf>
    <xf numFmtId="0" fontId="9" fillId="4" borderId="24" xfId="0" applyFont="1" applyFill="1" applyBorder="1" applyAlignment="1">
      <alignment horizontal="center"/>
    </xf>
    <xf numFmtId="0" fontId="3" fillId="4" borderId="24" xfId="0" applyFont="1" applyFill="1" applyBorder="1" applyAlignment="1">
      <alignment horizontal="center" vertical="center"/>
    </xf>
    <xf numFmtId="165" fontId="1" fillId="0" borderId="24" xfId="1" applyNumberFormat="1" applyFont="1" applyFill="1" applyBorder="1" applyProtection="1">
      <protection locked="0"/>
    </xf>
    <xf numFmtId="165" fontId="1" fillId="0" borderId="23" xfId="1" applyNumberFormat="1" applyFont="1" applyFill="1" applyBorder="1" applyProtection="1">
      <protection locked="0"/>
    </xf>
    <xf numFmtId="165" fontId="1" fillId="0" borderId="24" xfId="1" applyNumberFormat="1" applyFont="1" applyBorder="1" applyProtection="1">
      <protection locked="0"/>
    </xf>
    <xf numFmtId="165" fontId="1" fillId="0" borderId="23" xfId="1" applyNumberFormat="1" applyFont="1" applyBorder="1" applyProtection="1">
      <protection locked="0"/>
    </xf>
    <xf numFmtId="165" fontId="1" fillId="0" borderId="26" xfId="1" applyNumberFormat="1" applyFont="1" applyFill="1" applyBorder="1" applyProtection="1">
      <protection locked="0"/>
    </xf>
    <xf numFmtId="0" fontId="0" fillId="0" borderId="27" xfId="0" applyBorder="1" applyProtection="1">
      <protection locked="0"/>
    </xf>
    <xf numFmtId="0" fontId="0" fillId="0" borderId="39" xfId="0" applyBorder="1" applyProtection="1">
      <protection locked="0"/>
    </xf>
    <xf numFmtId="0" fontId="0" fillId="0" borderId="40" xfId="0" applyBorder="1" applyProtection="1">
      <protection locked="0"/>
    </xf>
    <xf numFmtId="3" fontId="0" fillId="0" borderId="27" xfId="1" applyNumberFormat="1" applyFont="1" applyBorder="1" applyProtection="1">
      <protection locked="0"/>
    </xf>
    <xf numFmtId="0" fontId="0" fillId="0" borderId="41" xfId="0" applyBorder="1" applyProtection="1">
      <protection locked="0"/>
    </xf>
    <xf numFmtId="0" fontId="0" fillId="0" borderId="42" xfId="0" applyBorder="1" applyProtection="1">
      <protection locked="0"/>
    </xf>
    <xf numFmtId="165" fontId="0" fillId="0" borderId="29" xfId="0" applyNumberFormat="1" applyBorder="1" applyProtection="1">
      <protection locked="0"/>
    </xf>
    <xf numFmtId="165" fontId="0" fillId="0" borderId="27" xfId="0" applyNumberFormat="1" applyBorder="1" applyProtection="1">
      <protection locked="0"/>
    </xf>
    <xf numFmtId="165" fontId="0" fillId="0" borderId="29" xfId="1" applyNumberFormat="1" applyFont="1" applyBorder="1" applyProtection="1">
      <protection locked="0"/>
    </xf>
    <xf numFmtId="165" fontId="0" fillId="0" borderId="27" xfId="1" applyNumberFormat="1" applyFont="1" applyBorder="1" applyProtection="1">
      <protection locked="0"/>
    </xf>
    <xf numFmtId="0" fontId="3" fillId="0" borderId="24" xfId="0" applyFont="1" applyBorder="1" applyAlignment="1" applyProtection="1">
      <alignment horizontal="center" vertical="center"/>
      <protection locked="0"/>
    </xf>
    <xf numFmtId="43" fontId="3" fillId="0" borderId="32" xfId="1" applyFont="1" applyFill="1" applyBorder="1" applyAlignment="1" applyProtection="1">
      <alignment horizontal="center"/>
      <protection locked="0"/>
    </xf>
    <xf numFmtId="165" fontId="1" fillId="0" borderId="30" xfId="1" applyNumberFormat="1" applyFont="1" applyFill="1" applyBorder="1" applyProtection="1">
      <protection locked="0"/>
    </xf>
    <xf numFmtId="165" fontId="0" fillId="0" borderId="24" xfId="1" quotePrefix="1" applyNumberFormat="1" applyFont="1" applyBorder="1" applyProtection="1">
      <protection locked="0"/>
    </xf>
    <xf numFmtId="0" fontId="3" fillId="0" borderId="0" xfId="0" applyFont="1" applyAlignment="1">
      <alignment horizontal="right"/>
    </xf>
    <xf numFmtId="0" fontId="7" fillId="0" borderId="20" xfId="0" applyFont="1" applyBorder="1" applyAlignment="1" applyProtection="1">
      <alignment horizontal="center" vertical="center"/>
      <protection locked="0"/>
    </xf>
    <xf numFmtId="49" fontId="7" fillId="0" borderId="20" xfId="0" applyNumberFormat="1" applyFont="1" applyBorder="1" applyAlignment="1" applyProtection="1">
      <alignment horizontal="center" vertical="center"/>
      <protection locked="0"/>
    </xf>
    <xf numFmtId="0" fontId="7" fillId="0" borderId="18" xfId="0" applyFont="1" applyBorder="1" applyAlignment="1" applyProtection="1">
      <alignment horizontal="center" vertical="center"/>
      <protection locked="0"/>
    </xf>
    <xf numFmtId="0" fontId="7" fillId="0" borderId="0" xfId="0" applyFont="1" applyAlignment="1">
      <alignment horizontal="center"/>
    </xf>
    <xf numFmtId="0" fontId="7" fillId="0" borderId="36" xfId="0" applyFont="1" applyBorder="1" applyAlignment="1">
      <alignment horizontal="center"/>
    </xf>
    <xf numFmtId="0" fontId="7" fillId="0" borderId="20" xfId="0" applyFont="1" applyBorder="1" applyAlignment="1">
      <alignment horizontal="left"/>
    </xf>
    <xf numFmtId="0" fontId="7" fillId="0" borderId="23" xfId="0" applyFont="1" applyBorder="1" applyAlignment="1" applyProtection="1">
      <alignment horizontal="center" vertical="center" wrapText="1"/>
      <protection locked="0"/>
    </xf>
    <xf numFmtId="0" fontId="7" fillId="0" borderId="21" xfId="0" applyFont="1" applyBorder="1" applyAlignment="1" applyProtection="1">
      <alignment horizontal="center" vertical="center" wrapText="1"/>
      <protection locked="0"/>
    </xf>
    <xf numFmtId="0" fontId="7" fillId="0" borderId="23" xfId="0" applyFont="1" applyBorder="1" applyAlignment="1">
      <alignment horizontal="center" vertical="center" wrapText="1"/>
    </xf>
    <xf numFmtId="0" fontId="7" fillId="0" borderId="21" xfId="0" applyFont="1" applyBorder="1" applyAlignment="1">
      <alignment horizontal="center" vertical="center" wrapText="1"/>
    </xf>
    <xf numFmtId="0" fontId="0" fillId="0" borderId="23" xfId="0" applyBorder="1" applyAlignment="1" applyProtection="1">
      <alignment horizontal="center" vertical="center" wrapText="1"/>
      <protection locked="0"/>
    </xf>
    <xf numFmtId="0" fontId="0" fillId="0" borderId="20" xfId="0" applyBorder="1" applyAlignment="1" applyProtection="1">
      <alignment horizontal="center" vertical="center" wrapText="1"/>
      <protection locked="0"/>
    </xf>
    <xf numFmtId="0" fontId="0" fillId="0" borderId="21" xfId="0" applyBorder="1" applyAlignment="1" applyProtection="1">
      <alignment horizontal="center" vertical="center" wrapText="1"/>
      <protection locked="0"/>
    </xf>
    <xf numFmtId="0" fontId="0" fillId="0" borderId="23" xfId="0" applyBorder="1" applyAlignment="1">
      <alignment horizontal="center" vertical="center" wrapText="1"/>
    </xf>
    <xf numFmtId="0" fontId="0" fillId="0" borderId="20" xfId="0" applyBorder="1" applyAlignment="1">
      <alignment horizontal="center" vertical="center" wrapText="1"/>
    </xf>
    <xf numFmtId="0" fontId="0" fillId="0" borderId="21" xfId="0" applyBorder="1" applyAlignment="1">
      <alignment horizontal="center" vertical="center" wrapText="1"/>
    </xf>
    <xf numFmtId="0" fontId="3" fillId="0" borderId="2" xfId="0" applyFont="1" applyBorder="1"/>
    <xf numFmtId="0" fontId="0" fillId="0" borderId="0" xfId="0"/>
    <xf numFmtId="0" fontId="7" fillId="0" borderId="18" xfId="0" applyFont="1" applyBorder="1" applyAlignment="1" applyProtection="1">
      <alignment horizontal="left"/>
      <protection locked="0"/>
    </xf>
    <xf numFmtId="0" fontId="3" fillId="0" borderId="0" xfId="0" applyFont="1" applyAlignment="1">
      <alignment horizontal="center"/>
    </xf>
    <xf numFmtId="0" fontId="0" fillId="0" borderId="18" xfId="0" applyBorder="1" applyAlignment="1" applyProtection="1">
      <alignment horizontal="left"/>
      <protection locked="0"/>
    </xf>
    <xf numFmtId="0" fontId="0" fillId="0" borderId="0" xfId="0" applyAlignment="1" applyProtection="1">
      <alignment horizontal="left"/>
      <protection locked="0"/>
    </xf>
    <xf numFmtId="0" fontId="3" fillId="0" borderId="0" xfId="0" applyFont="1" applyAlignment="1">
      <alignment horizontal="left"/>
    </xf>
    <xf numFmtId="0" fontId="7" fillId="0" borderId="36" xfId="0" applyFont="1" applyBorder="1" applyAlignment="1">
      <alignment horizontal="left" vertical="top" wrapText="1" indent="1"/>
    </xf>
    <xf numFmtId="0" fontId="7" fillId="0" borderId="0" xfId="0" applyFont="1" applyAlignment="1">
      <alignment horizontal="left" vertical="top" wrapText="1" indent="1"/>
    </xf>
    <xf numFmtId="0" fontId="7" fillId="0" borderId="35" xfId="0" applyFont="1" applyBorder="1" applyAlignment="1">
      <alignment horizontal="left" vertical="top" wrapText="1" indent="1"/>
    </xf>
    <xf numFmtId="0" fontId="7" fillId="0" borderId="37" xfId="0" applyFont="1" applyBorder="1" applyAlignment="1">
      <alignment horizontal="left" vertical="top" wrapText="1" indent="1"/>
    </xf>
    <xf numFmtId="0" fontId="7" fillId="0" borderId="33" xfId="0" applyFont="1" applyBorder="1" applyAlignment="1">
      <alignment horizontal="left" vertical="top" wrapText="1" indent="1"/>
    </xf>
    <xf numFmtId="0" fontId="7" fillId="0" borderId="38" xfId="0" applyFont="1" applyBorder="1" applyAlignment="1">
      <alignment horizontal="left" vertical="top" wrapText="1" indent="1"/>
    </xf>
    <xf numFmtId="0" fontId="7" fillId="0" borderId="0" xfId="0" applyFont="1" applyAlignment="1">
      <alignment vertical="top" wrapText="1"/>
    </xf>
    <xf numFmtId="0" fontId="7" fillId="0" borderId="0" xfId="0" applyFont="1" applyAlignment="1">
      <alignment horizontal="left" vertical="top" wrapText="1"/>
    </xf>
    <xf numFmtId="0" fontId="26" fillId="0" borderId="0" xfId="0" applyFont="1" applyAlignment="1">
      <alignment horizontal="center"/>
    </xf>
    <xf numFmtId="0" fontId="25" fillId="0" borderId="36" xfId="0" applyFont="1" applyBorder="1" applyAlignment="1">
      <alignment horizontal="center"/>
    </xf>
    <xf numFmtId="0" fontId="25" fillId="0" borderId="0" xfId="0" applyFont="1" applyAlignment="1">
      <alignment horizontal="center"/>
    </xf>
    <xf numFmtId="0" fontId="25" fillId="0" borderId="35" xfId="0" applyFont="1" applyBorder="1" applyAlignment="1">
      <alignment horizontal="center"/>
    </xf>
    <xf numFmtId="0" fontId="5" fillId="0" borderId="0" xfId="0" applyFont="1" applyAlignment="1">
      <alignment horizontal="left" vertical="center" indent="2"/>
    </xf>
    <xf numFmtId="0" fontId="5" fillId="0" borderId="0" xfId="0" applyFont="1" applyAlignment="1">
      <alignment horizontal="center" vertical="center"/>
    </xf>
    <xf numFmtId="0" fontId="7" fillId="0" borderId="18" xfId="0" quotePrefix="1" applyFont="1" applyBorder="1" applyAlignment="1">
      <alignment horizontal="left"/>
    </xf>
    <xf numFmtId="0" fontId="7" fillId="0" borderId="18" xfId="0" applyFont="1" applyBorder="1" applyAlignment="1">
      <alignment horizontal="left"/>
    </xf>
    <xf numFmtId="0" fontId="7" fillId="0" borderId="36" xfId="0" applyFont="1" applyBorder="1" applyAlignment="1">
      <alignment horizontal="center" wrapText="1"/>
    </xf>
    <xf numFmtId="0" fontId="7" fillId="0" borderId="0" xfId="0" applyFont="1" applyAlignment="1">
      <alignment horizontal="center" wrapText="1"/>
    </xf>
    <xf numFmtId="0" fontId="7" fillId="0" borderId="20" xfId="0" applyFont="1" applyBorder="1" applyAlignment="1">
      <alignment horizontal="left" wrapText="1"/>
    </xf>
    <xf numFmtId="0" fontId="7" fillId="0" borderId="0" xfId="0" quotePrefix="1" applyFont="1" applyAlignment="1">
      <alignment horizontal="left"/>
    </xf>
    <xf numFmtId="0" fontId="7" fillId="0" borderId="0" xfId="0" applyFont="1" applyAlignment="1">
      <alignment horizontal="left"/>
    </xf>
    <xf numFmtId="0" fontId="7" fillId="0" borderId="35" xfId="0" applyFont="1" applyBorder="1" applyAlignment="1">
      <alignment horizontal="left"/>
    </xf>
    <xf numFmtId="0" fontId="28" fillId="0" borderId="0" xfId="0" applyFont="1"/>
    <xf numFmtId="0" fontId="7" fillId="0" borderId="18" xfId="0" applyFont="1" applyBorder="1" applyAlignment="1" applyProtection="1">
      <alignment horizontal="left" vertical="center"/>
      <protection locked="0"/>
    </xf>
    <xf numFmtId="0" fontId="5" fillId="0" borderId="0" xfId="0" applyFont="1" applyAlignment="1">
      <alignment horizontal="left" vertical="center" indent="3"/>
    </xf>
    <xf numFmtId="0" fontId="5" fillId="0" borderId="0" xfId="0" applyFont="1" applyAlignment="1">
      <alignment horizontal="left"/>
    </xf>
    <xf numFmtId="0" fontId="5" fillId="0" borderId="35" xfId="0" applyFont="1" applyBorder="1" applyAlignment="1">
      <alignment horizontal="left"/>
    </xf>
    <xf numFmtId="3" fontId="7" fillId="0" borderId="18" xfId="0" applyNumberFormat="1" applyFont="1" applyBorder="1" applyAlignment="1">
      <alignment horizontal="left" wrapText="1"/>
    </xf>
    <xf numFmtId="0" fontId="7" fillId="0" borderId="18" xfId="0" applyFont="1" applyBorder="1" applyAlignment="1">
      <alignment horizontal="left" wrapText="1"/>
    </xf>
    <xf numFmtId="0" fontId="5" fillId="0" borderId="0" xfId="0" applyFont="1" applyAlignment="1">
      <alignment horizontal="left" indent="1"/>
    </xf>
    <xf numFmtId="0" fontId="5" fillId="0" borderId="35" xfId="0" applyFont="1" applyBorder="1" applyAlignment="1">
      <alignment horizontal="left" indent="1"/>
    </xf>
    <xf numFmtId="0" fontId="10" fillId="0" borderId="0" xfId="0" applyFont="1"/>
    <xf numFmtId="0" fontId="8" fillId="0" borderId="0" xfId="0" applyFont="1" applyAlignment="1">
      <alignment horizontal="center"/>
    </xf>
    <xf numFmtId="0" fontId="27" fillId="0" borderId="0" xfId="0" applyFont="1" applyAlignment="1">
      <alignment horizontal="left" vertical="top" wrapText="1"/>
    </xf>
    <xf numFmtId="0" fontId="7" fillId="0" borderId="18" xfId="0" applyFont="1" applyBorder="1" applyAlignment="1">
      <alignment horizontal="left" vertical="center"/>
    </xf>
    <xf numFmtId="0" fontId="19" fillId="0" borderId="0" xfId="0" applyFont="1" applyAlignment="1">
      <alignment horizontal="right"/>
    </xf>
    <xf numFmtId="0" fontId="10" fillId="0" borderId="0" xfId="0" applyFont="1" applyAlignment="1">
      <alignment horizontal="left"/>
    </xf>
    <xf numFmtId="0" fontId="4" fillId="0" borderId="18" xfId="2" applyBorder="1" applyAlignment="1" applyProtection="1">
      <alignment horizontal="center" vertical="center"/>
      <protection locked="0"/>
    </xf>
    <xf numFmtId="49" fontId="7" fillId="0" borderId="18" xfId="0" applyNumberFormat="1" applyFont="1" applyBorder="1" applyAlignment="1" applyProtection="1">
      <alignment horizontal="center" vertical="center"/>
      <protection locked="0"/>
    </xf>
    <xf numFmtId="0" fontId="5" fillId="0" borderId="0" xfId="0" applyFont="1" applyAlignment="1">
      <alignment horizontal="center"/>
    </xf>
    <xf numFmtId="0" fontId="5" fillId="0" borderId="0" xfId="0" applyFont="1" applyAlignment="1">
      <alignment horizontal="center" wrapText="1"/>
    </xf>
    <xf numFmtId="0" fontId="4" fillId="0" borderId="20" xfId="2" applyBorder="1" applyAlignment="1" applyProtection="1">
      <alignment horizontal="center" vertical="center"/>
      <protection locked="0"/>
    </xf>
    <xf numFmtId="0" fontId="11" fillId="0" borderId="18" xfId="0" applyFont="1" applyBorder="1" applyAlignment="1">
      <alignment vertical="center" wrapText="1"/>
    </xf>
    <xf numFmtId="0" fontId="3" fillId="2" borderId="23" xfId="0" applyFont="1" applyFill="1" applyBorder="1" applyAlignment="1">
      <alignment horizontal="left" vertical="center"/>
    </xf>
    <xf numFmtId="0" fontId="3" fillId="2" borderId="20" xfId="0" applyFont="1" applyFill="1" applyBorder="1" applyAlignment="1">
      <alignment horizontal="left" vertical="center"/>
    </xf>
    <xf numFmtId="0" fontId="3" fillId="0" borderId="23" xfId="0" applyFont="1" applyBorder="1" applyAlignment="1">
      <alignment horizontal="left" vertical="center"/>
    </xf>
    <xf numFmtId="0" fontId="3" fillId="0" borderId="20" xfId="0" applyFont="1" applyBorder="1" applyAlignment="1">
      <alignment horizontal="left" vertical="center"/>
    </xf>
    <xf numFmtId="0" fontId="3" fillId="0" borderId="21" xfId="0" applyFont="1" applyBorder="1" applyAlignment="1">
      <alignment horizontal="left" vertical="center"/>
    </xf>
    <xf numFmtId="0" fontId="27" fillId="0" borderId="0" xfId="0" applyFont="1" applyAlignment="1">
      <alignment horizontal="left" wrapText="1"/>
    </xf>
    <xf numFmtId="0" fontId="7" fillId="0" borderId="0" xfId="0" applyFont="1" applyAlignment="1">
      <alignment wrapText="1"/>
    </xf>
    <xf numFmtId="0" fontId="0" fillId="0" borderId="18" xfId="0" applyBorder="1" applyAlignment="1" applyProtection="1">
      <alignment horizontal="center" vertical="center"/>
      <protection locked="0"/>
    </xf>
    <xf numFmtId="0" fontId="11" fillId="0" borderId="24" xfId="0" applyFont="1" applyBorder="1" applyAlignment="1">
      <alignment vertical="center"/>
    </xf>
    <xf numFmtId="0" fontId="11" fillId="0" borderId="0" xfId="0" applyFont="1" applyAlignment="1">
      <alignment vertical="center"/>
    </xf>
    <xf numFmtId="0" fontId="3" fillId="2" borderId="23" xfId="0" applyFont="1" applyFill="1" applyBorder="1" applyAlignment="1">
      <alignment vertical="center"/>
    </xf>
    <xf numFmtId="0" fontId="3" fillId="2" borderId="20" xfId="0" applyFont="1" applyFill="1" applyBorder="1" applyAlignment="1">
      <alignment vertical="center"/>
    </xf>
    <xf numFmtId="0" fontId="3" fillId="2" borderId="21" xfId="0" applyFont="1" applyFill="1" applyBorder="1" applyAlignment="1">
      <alignment vertical="center"/>
    </xf>
    <xf numFmtId="0" fontId="3" fillId="0" borderId="20" xfId="0" applyFont="1" applyBorder="1" applyAlignment="1">
      <alignment vertical="center" wrapText="1"/>
    </xf>
    <xf numFmtId="0" fontId="19" fillId="0" borderId="20" xfId="0" applyFont="1" applyBorder="1" applyAlignment="1">
      <alignment vertical="center" wrapText="1"/>
    </xf>
    <xf numFmtId="0" fontId="11" fillId="0" borderId="23" xfId="0" applyFont="1" applyBorder="1" applyAlignment="1">
      <alignment vertical="center" wrapText="1"/>
    </xf>
    <xf numFmtId="0" fontId="11" fillId="0" borderId="20" xfId="0" applyFont="1" applyBorder="1" applyAlignment="1">
      <alignment vertical="center" wrapText="1"/>
    </xf>
    <xf numFmtId="0" fontId="11" fillId="0" borderId="21" xfId="0" applyFont="1" applyBorder="1" applyAlignment="1">
      <alignment vertical="center" wrapText="1"/>
    </xf>
    <xf numFmtId="0" fontId="11" fillId="0" borderId="0" xfId="0" applyFont="1" applyAlignment="1">
      <alignment vertical="center" wrapText="1"/>
    </xf>
    <xf numFmtId="0" fontId="15" fillId="0" borderId="24" xfId="0" applyFont="1" applyBorder="1" applyAlignment="1">
      <alignment vertical="center" wrapText="1"/>
    </xf>
    <xf numFmtId="0" fontId="15" fillId="0" borderId="0" xfId="0" applyFont="1" applyAlignment="1">
      <alignment vertical="center" wrapText="1"/>
    </xf>
    <xf numFmtId="0" fontId="12" fillId="0" borderId="23" xfId="0" applyFont="1" applyBorder="1" applyAlignment="1">
      <alignment horizontal="left" vertical="center" wrapText="1"/>
    </xf>
    <xf numFmtId="0" fontId="12" fillId="0" borderId="20" xfId="0" applyFont="1" applyBorder="1" applyAlignment="1">
      <alignment horizontal="left" vertical="center" wrapText="1"/>
    </xf>
    <xf numFmtId="0" fontId="12" fillId="0" borderId="21" xfId="0" applyFont="1" applyBorder="1" applyAlignment="1">
      <alignment horizontal="left" vertical="center" wrapText="1"/>
    </xf>
    <xf numFmtId="0" fontId="3" fillId="2" borderId="23" xfId="0" applyFont="1" applyFill="1" applyBorder="1" applyAlignment="1">
      <alignment vertical="center" wrapText="1"/>
    </xf>
    <xf numFmtId="0" fontId="3" fillId="2" borderId="20" xfId="0" applyFont="1" applyFill="1" applyBorder="1" applyAlignment="1">
      <alignment vertical="center" wrapText="1"/>
    </xf>
    <xf numFmtId="0" fontId="3" fillId="2" borderId="2" xfId="0" applyFont="1" applyFill="1" applyBorder="1" applyAlignment="1">
      <alignment vertical="center" wrapText="1"/>
    </xf>
    <xf numFmtId="0" fontId="3" fillId="2" borderId="21" xfId="0" applyFont="1" applyFill="1" applyBorder="1" applyAlignment="1">
      <alignment vertical="center" wrapText="1"/>
    </xf>
    <xf numFmtId="0" fontId="17" fillId="0" borderId="23" xfId="0" applyFont="1" applyBorder="1" applyAlignment="1">
      <alignment horizontal="left" vertical="center"/>
    </xf>
    <xf numFmtId="0" fontId="17" fillId="0" borderId="20" xfId="0" applyFont="1" applyBorder="1" applyAlignment="1">
      <alignment horizontal="left" vertical="center"/>
    </xf>
    <xf numFmtId="0" fontId="3" fillId="2" borderId="21" xfId="0" applyFont="1" applyFill="1" applyBorder="1" applyAlignment="1">
      <alignment horizontal="left" vertical="center"/>
    </xf>
    <xf numFmtId="0" fontId="0" fillId="2" borderId="23" xfId="0" applyFill="1" applyBorder="1" applyAlignment="1">
      <alignment horizontal="center"/>
    </xf>
    <xf numFmtId="0" fontId="0" fillId="2" borderId="21" xfId="0" applyFill="1" applyBorder="1" applyAlignment="1">
      <alignment horizontal="center"/>
    </xf>
    <xf numFmtId="0" fontId="0" fillId="0" borderId="25" xfId="0" applyBorder="1" applyAlignment="1">
      <alignment horizontal="center" vertical="center"/>
    </xf>
    <xf numFmtId="0" fontId="0" fillId="0" borderId="30" xfId="0" applyBorder="1" applyAlignment="1">
      <alignment horizontal="center" vertical="center"/>
    </xf>
    <xf numFmtId="0" fontId="19" fillId="0" borderId="1" xfId="0" applyFont="1" applyBorder="1" applyAlignment="1">
      <alignment horizontal="left" vertical="top" wrapText="1"/>
    </xf>
    <xf numFmtId="0" fontId="19" fillId="0" borderId="2" xfId="0" applyFont="1" applyBorder="1" applyAlignment="1">
      <alignment horizontal="left" vertical="top" wrapText="1"/>
    </xf>
    <xf numFmtId="0" fontId="19" fillId="0" borderId="5" xfId="0" applyFont="1" applyBorder="1" applyAlignment="1">
      <alignment horizontal="left" vertical="top" wrapText="1"/>
    </xf>
    <xf numFmtId="0" fontId="19" fillId="0" borderId="22" xfId="0" applyFont="1" applyBorder="1" applyAlignment="1">
      <alignment horizontal="left" vertical="top" wrapText="1"/>
    </xf>
    <xf numFmtId="0" fontId="19" fillId="0" borderId="18" xfId="0" applyFont="1" applyBorder="1" applyAlignment="1">
      <alignment horizontal="left" vertical="top" wrapText="1"/>
    </xf>
    <xf numFmtId="0" fontId="19" fillId="0" borderId="19" xfId="0" applyFont="1" applyBorder="1" applyAlignment="1">
      <alignment horizontal="left" vertical="top" wrapText="1"/>
    </xf>
    <xf numFmtId="165" fontId="3" fillId="0" borderId="1" xfId="0" applyNumberFormat="1" applyFont="1" applyBorder="1" applyAlignment="1">
      <alignment horizontal="center" wrapText="1"/>
    </xf>
    <xf numFmtId="165" fontId="3" fillId="0" borderId="5" xfId="0" applyNumberFormat="1" applyFont="1" applyBorder="1" applyAlignment="1">
      <alignment horizontal="center" wrapText="1"/>
    </xf>
    <xf numFmtId="165" fontId="3" fillId="0" borderId="22" xfId="0" applyNumberFormat="1" applyFont="1" applyBorder="1" applyAlignment="1">
      <alignment horizontal="center" wrapText="1"/>
    </xf>
    <xf numFmtId="165" fontId="3" fillId="0" borderId="19" xfId="0" applyNumberFormat="1" applyFont="1" applyBorder="1" applyAlignment="1">
      <alignment horizontal="center" wrapText="1"/>
    </xf>
    <xf numFmtId="0" fontId="11" fillId="0" borderId="24" xfId="0" applyFont="1" applyBorder="1" applyAlignment="1">
      <alignment vertical="center" wrapText="1"/>
    </xf>
    <xf numFmtId="0" fontId="11" fillId="0" borderId="30" xfId="0" applyFont="1" applyBorder="1" applyAlignment="1">
      <alignment vertical="center" wrapText="1"/>
    </xf>
    <xf numFmtId="0" fontId="3" fillId="3" borderId="23" xfId="0" applyFont="1" applyFill="1" applyBorder="1" applyAlignment="1">
      <alignment horizontal="left" vertical="center" wrapText="1"/>
    </xf>
    <xf numFmtId="0" fontId="3" fillId="3" borderId="20" xfId="0" applyFont="1" applyFill="1" applyBorder="1" applyAlignment="1">
      <alignment horizontal="left" vertical="center" wrapText="1"/>
    </xf>
    <xf numFmtId="0" fontId="3" fillId="3" borderId="21" xfId="0" applyFont="1" applyFill="1" applyBorder="1" applyAlignment="1">
      <alignment horizontal="left" vertical="center" wrapText="1"/>
    </xf>
    <xf numFmtId="0" fontId="3" fillId="3" borderId="23" xfId="0" applyFont="1" applyFill="1" applyBorder="1" applyAlignment="1">
      <alignment horizontal="left" vertical="top" wrapText="1"/>
    </xf>
    <xf numFmtId="0" fontId="3" fillId="3" borderId="20" xfId="0" applyFont="1" applyFill="1" applyBorder="1" applyAlignment="1">
      <alignment horizontal="left" vertical="top" wrapText="1"/>
    </xf>
    <xf numFmtId="0" fontId="3" fillId="3" borderId="21" xfId="0" applyFont="1" applyFill="1" applyBorder="1" applyAlignment="1">
      <alignment horizontal="left" vertical="top" wrapText="1"/>
    </xf>
    <xf numFmtId="0" fontId="13" fillId="2" borderId="25" xfId="0" applyFont="1" applyFill="1" applyBorder="1" applyAlignment="1">
      <alignment horizontal="center" vertical="center" textRotation="255"/>
    </xf>
    <xf numFmtId="0" fontId="13" fillId="2" borderId="26" xfId="0" applyFont="1" applyFill="1" applyBorder="1" applyAlignment="1">
      <alignment horizontal="center" vertical="center" textRotation="255"/>
    </xf>
    <xf numFmtId="0" fontId="13" fillId="2" borderId="30" xfId="0" applyFont="1" applyFill="1" applyBorder="1" applyAlignment="1">
      <alignment horizontal="center" vertical="center" textRotation="255"/>
    </xf>
    <xf numFmtId="0" fontId="11" fillId="0" borderId="0" xfId="0" applyFont="1" applyAlignment="1">
      <alignment vertical="top" wrapText="1"/>
    </xf>
    <xf numFmtId="0" fontId="11" fillId="0" borderId="23" xfId="0" applyFont="1" applyBorder="1" applyAlignment="1">
      <alignment horizontal="left" vertical="top" wrapText="1"/>
    </xf>
    <xf numFmtId="0" fontId="11" fillId="0" borderId="20" xfId="0" applyFont="1" applyBorder="1" applyAlignment="1">
      <alignment horizontal="left" vertical="top" wrapText="1"/>
    </xf>
    <xf numFmtId="0" fontId="11" fillId="0" borderId="29" xfId="0" applyFont="1" applyBorder="1" applyAlignment="1">
      <alignment horizontal="left" vertical="top" wrapText="1"/>
    </xf>
    <xf numFmtId="0" fontId="18" fillId="0" borderId="24" xfId="0" applyFont="1" applyBorder="1" applyAlignment="1">
      <alignment vertical="center"/>
    </xf>
    <xf numFmtId="0" fontId="0" fillId="0" borderId="24" xfId="0" applyBorder="1" applyAlignment="1">
      <alignment vertical="center"/>
    </xf>
    <xf numFmtId="0" fontId="3" fillId="0" borderId="24" xfId="0" applyFont="1" applyBorder="1" applyAlignment="1">
      <alignment vertical="center" wrapText="1"/>
    </xf>
    <xf numFmtId="0" fontId="0" fillId="0" borderId="24" xfId="0" applyBorder="1" applyAlignment="1">
      <alignment vertical="center" wrapText="1"/>
    </xf>
    <xf numFmtId="0" fontId="3" fillId="2" borderId="26" xfId="0" applyFont="1" applyFill="1" applyBorder="1" applyAlignment="1">
      <alignment vertical="center"/>
    </xf>
    <xf numFmtId="0" fontId="11" fillId="0" borderId="24" xfId="0" applyFont="1" applyBorder="1" applyAlignment="1">
      <alignment vertical="top" wrapText="1"/>
    </xf>
    <xf numFmtId="0" fontId="33" fillId="0" borderId="22" xfId="2" applyFont="1" applyBorder="1" applyAlignment="1">
      <alignment horizontal="left"/>
    </xf>
    <xf numFmtId="0" fontId="33" fillId="0" borderId="18" xfId="2" applyFont="1" applyBorder="1" applyAlignment="1">
      <alignment horizontal="left"/>
    </xf>
    <xf numFmtId="0" fontId="33" fillId="0" borderId="20" xfId="2" applyFont="1" applyBorder="1" applyAlignment="1">
      <alignment horizontal="left"/>
    </xf>
    <xf numFmtId="0" fontId="33" fillId="0" borderId="21" xfId="2" applyFont="1" applyBorder="1" applyAlignment="1">
      <alignment horizontal="left"/>
    </xf>
    <xf numFmtId="0" fontId="0" fillId="4" borderId="23" xfId="0" applyFill="1" applyBorder="1" applyAlignment="1">
      <alignment horizontal="left"/>
    </xf>
    <xf numFmtId="0" fontId="0" fillId="4" borderId="20" xfId="0" applyFill="1" applyBorder="1" applyAlignment="1">
      <alignment horizontal="left"/>
    </xf>
    <xf numFmtId="0" fontId="0" fillId="4" borderId="21" xfId="0" applyFill="1" applyBorder="1" applyAlignment="1">
      <alignment horizontal="left"/>
    </xf>
    <xf numFmtId="0" fontId="3" fillId="0" borderId="24" xfId="0" applyFont="1" applyBorder="1" applyAlignment="1">
      <alignment vertical="center"/>
    </xf>
    <xf numFmtId="0" fontId="3" fillId="0" borderId="16" xfId="0" applyFont="1" applyBorder="1" applyAlignment="1">
      <alignment horizontal="center"/>
    </xf>
    <xf numFmtId="0" fontId="3" fillId="0" borderId="17" xfId="0" applyFont="1" applyBorder="1" applyAlignment="1">
      <alignment horizontal="center"/>
    </xf>
    <xf numFmtId="0" fontId="5" fillId="0" borderId="16" xfId="0" applyFont="1" applyBorder="1" applyAlignment="1">
      <alignment horizontal="left" vertical="center" wrapText="1"/>
    </xf>
    <xf numFmtId="0" fontId="5" fillId="0" borderId="0" xfId="0" applyFont="1" applyAlignment="1">
      <alignment horizontal="left" vertical="center" wrapText="1"/>
    </xf>
    <xf numFmtId="0" fontId="5" fillId="0" borderId="16" xfId="0" applyFont="1" applyBorder="1" applyAlignment="1">
      <alignment horizontal="left" vertical="center"/>
    </xf>
    <xf numFmtId="0" fontId="5" fillId="0" borderId="0" xfId="0" applyFont="1" applyAlignment="1">
      <alignment horizontal="left" vertical="center"/>
    </xf>
    <xf numFmtId="0" fontId="23" fillId="0" borderId="16" xfId="0" applyFont="1" applyBorder="1" applyAlignment="1">
      <alignment horizontal="left" vertical="center" wrapText="1"/>
    </xf>
    <xf numFmtId="0" fontId="23" fillId="0" borderId="0" xfId="0" applyFont="1" applyAlignment="1">
      <alignment horizontal="left" vertical="center" wrapText="1"/>
    </xf>
    <xf numFmtId="0" fontId="7" fillId="0" borderId="24" xfId="0" applyFont="1" applyBorder="1" applyAlignment="1" applyProtection="1">
      <alignment horizontal="center" vertical="center" wrapText="1"/>
      <protection locked="0"/>
    </xf>
    <xf numFmtId="0" fontId="5" fillId="0" borderId="11" xfId="0" applyFont="1" applyBorder="1" applyAlignment="1">
      <alignment horizontal="center" vertical="center"/>
    </xf>
    <xf numFmtId="0" fontId="5" fillId="0" borderId="12" xfId="0" applyFont="1" applyBorder="1" applyAlignment="1">
      <alignment horizontal="center" vertical="center"/>
    </xf>
    <xf numFmtId="0" fontId="5" fillId="0" borderId="13" xfId="0" applyFont="1" applyBorder="1" applyAlignment="1">
      <alignment horizontal="center" vertical="center"/>
    </xf>
    <xf numFmtId="0" fontId="5" fillId="0" borderId="14" xfId="0" applyFont="1" applyBorder="1" applyAlignment="1">
      <alignment horizontal="center" vertical="center"/>
    </xf>
    <xf numFmtId="0" fontId="5" fillId="0" borderId="15" xfId="0" applyFont="1" applyBorder="1" applyAlignment="1">
      <alignment horizontal="center" vertical="center"/>
    </xf>
    <xf numFmtId="0" fontId="7" fillId="0" borderId="6" xfId="0" applyFont="1" applyBorder="1" applyAlignment="1" applyProtection="1">
      <alignment horizontal="center" vertical="center"/>
      <protection locked="0"/>
    </xf>
    <xf numFmtId="0" fontId="7" fillId="0" borderId="7" xfId="0" applyFont="1" applyBorder="1" applyAlignment="1" applyProtection="1">
      <alignment horizontal="center" vertical="center"/>
      <protection locked="0"/>
    </xf>
    <xf numFmtId="0" fontId="7" fillId="0" borderId="8" xfId="0" applyFont="1" applyBorder="1" applyAlignment="1" applyProtection="1">
      <alignment horizontal="center" vertical="center"/>
      <protection locked="0"/>
    </xf>
    <xf numFmtId="0" fontId="7" fillId="0" borderId="9" xfId="0" applyFont="1" applyBorder="1" applyAlignment="1" applyProtection="1">
      <alignment horizontal="center" vertical="center"/>
      <protection locked="0"/>
    </xf>
    <xf numFmtId="0" fontId="7" fillId="0" borderId="10" xfId="0" applyFont="1" applyBorder="1" applyAlignment="1" applyProtection="1">
      <alignment horizontal="center" vertical="center"/>
      <protection locked="0"/>
    </xf>
    <xf numFmtId="0" fontId="5" fillId="0" borderId="1" xfId="0" applyFont="1" applyBorder="1" applyAlignment="1">
      <alignment horizontal="center" vertical="center"/>
    </xf>
    <xf numFmtId="0" fontId="5" fillId="0" borderId="2" xfId="0" applyFont="1" applyBorder="1" applyAlignment="1">
      <alignment horizontal="center" vertical="center"/>
    </xf>
    <xf numFmtId="0" fontId="5" fillId="0" borderId="3" xfId="0" applyFont="1" applyBorder="1" applyAlignment="1">
      <alignment horizontal="center" vertical="center"/>
    </xf>
    <xf numFmtId="0" fontId="6" fillId="0" borderId="2" xfId="0" applyFont="1" applyBorder="1" applyAlignment="1">
      <alignment horizontal="center" vertical="distributed"/>
    </xf>
    <xf numFmtId="0" fontId="6" fillId="0" borderId="3" xfId="0" applyFont="1" applyBorder="1" applyAlignment="1">
      <alignment horizontal="center" vertical="distributed"/>
    </xf>
    <xf numFmtId="0" fontId="5" fillId="0" borderId="4" xfId="0" applyFont="1" applyBorder="1" applyAlignment="1">
      <alignment horizontal="center" vertical="center"/>
    </xf>
    <xf numFmtId="0" fontId="5" fillId="0" borderId="5" xfId="0" applyFont="1" applyBorder="1" applyAlignment="1">
      <alignment horizontal="center" vertical="center"/>
    </xf>
    <xf numFmtId="164" fontId="7" fillId="0" borderId="6" xfId="0" applyNumberFormat="1" applyFont="1" applyBorder="1" applyAlignment="1" applyProtection="1">
      <alignment horizontal="center" vertical="center"/>
      <protection locked="0"/>
    </xf>
    <xf numFmtId="164" fontId="7" fillId="0" borderId="7" xfId="0" applyNumberFormat="1" applyFont="1" applyBorder="1" applyAlignment="1" applyProtection="1">
      <alignment horizontal="center" vertical="center"/>
      <protection locked="0"/>
    </xf>
    <xf numFmtId="164" fontId="7" fillId="0" borderId="8" xfId="0" applyNumberFormat="1" applyFont="1" applyBorder="1" applyAlignment="1" applyProtection="1">
      <alignment horizontal="center" vertical="center"/>
      <protection locked="0"/>
    </xf>
    <xf numFmtId="0" fontId="8" fillId="0" borderId="7" xfId="0" applyFont="1" applyBorder="1" applyAlignment="1">
      <alignment horizontal="center" vertical="top"/>
    </xf>
    <xf numFmtId="0" fontId="8" fillId="0" borderId="8" xfId="0" applyFont="1" applyBorder="1" applyAlignment="1">
      <alignment horizontal="center" vertical="top"/>
    </xf>
    <xf numFmtId="0" fontId="7" fillId="0" borderId="9" xfId="0" applyFont="1" applyBorder="1" applyAlignment="1" applyProtection="1">
      <alignment horizontal="center"/>
      <protection locked="0"/>
    </xf>
    <xf numFmtId="0" fontId="7" fillId="0" borderId="7" xfId="0" applyFont="1" applyBorder="1" applyAlignment="1" applyProtection="1">
      <alignment horizontal="center"/>
      <protection locked="0"/>
    </xf>
    <xf numFmtId="0" fontId="7" fillId="0" borderId="10" xfId="0" applyFont="1" applyBorder="1" applyAlignment="1" applyProtection="1">
      <alignment horizontal="center"/>
      <protection locked="0"/>
    </xf>
    <xf numFmtId="49" fontId="9" fillId="0" borderId="0" xfId="0" applyNumberFormat="1" applyFont="1" applyAlignment="1">
      <alignment horizontal="center" vertical="center" wrapText="1"/>
    </xf>
    <xf numFmtId="49" fontId="9" fillId="0" borderId="0" xfId="0" applyNumberFormat="1" applyFont="1" applyAlignment="1">
      <alignment horizontal="center" wrapText="1"/>
    </xf>
    <xf numFmtId="0" fontId="9" fillId="0" borderId="33" xfId="0" applyFont="1" applyBorder="1" applyAlignment="1">
      <alignment horizontal="center"/>
    </xf>
    <xf numFmtId="0" fontId="31" fillId="0" borderId="25" xfId="0" applyFont="1" applyBorder="1" applyAlignment="1">
      <alignment horizontal="center" vertical="center" wrapText="1"/>
    </xf>
    <xf numFmtId="0" fontId="31" fillId="0" borderId="26" xfId="0" applyFont="1" applyBorder="1" applyAlignment="1">
      <alignment horizontal="center" vertical="center" wrapText="1"/>
    </xf>
    <xf numFmtId="0" fontId="31" fillId="0" borderId="30" xfId="0" applyFont="1" applyBorder="1" applyAlignment="1">
      <alignment horizontal="center" vertical="center" wrapText="1"/>
    </xf>
  </cellXfs>
  <cellStyles count="4">
    <cellStyle name="Comma" xfId="1" builtinId="3"/>
    <cellStyle name="Currency" xfId="3" builtinId="4"/>
    <cellStyle name="Hyperlink" xfId="2" builtinId="8"/>
    <cellStyle name="Normal" xfId="0" builtinId="0"/>
  </cellStyles>
  <dxfs count="15">
    <dxf>
      <fill>
        <patternFill>
          <bgColor theme="0" tint="-0.24994659260841701"/>
        </patternFill>
      </fill>
    </dxf>
    <dxf>
      <fill>
        <patternFill>
          <bgColor theme="4" tint="0.79998168889431442"/>
        </patternFill>
      </fill>
    </dxf>
    <dxf>
      <fill>
        <patternFill>
          <bgColor theme="5" tint="0.59996337778862885"/>
        </patternFill>
      </fill>
    </dxf>
    <dxf>
      <fill>
        <patternFill>
          <bgColor theme="5" tint="0.59996337778862885"/>
        </patternFill>
      </fill>
    </dxf>
    <dxf>
      <fill>
        <patternFill>
          <bgColor theme="0" tint="-0.24994659260841701"/>
        </patternFill>
      </fill>
    </dxf>
    <dxf>
      <fill>
        <patternFill>
          <bgColor theme="4" tint="0.79998168889431442"/>
        </patternFill>
      </fill>
    </dxf>
    <dxf>
      <fill>
        <patternFill>
          <bgColor theme="5" tint="0.59996337778862885"/>
        </patternFill>
      </fill>
    </dxf>
    <dxf>
      <fill>
        <patternFill>
          <bgColor theme="5" tint="0.59996337778862885"/>
        </patternFill>
      </fill>
    </dxf>
    <dxf>
      <fill>
        <patternFill>
          <bgColor theme="0" tint="-0.24994659260841701"/>
        </patternFill>
      </fill>
    </dxf>
    <dxf>
      <fill>
        <patternFill>
          <bgColor theme="4" tint="0.79998168889431442"/>
        </patternFill>
      </fill>
    </dxf>
    <dxf>
      <fill>
        <patternFill>
          <bgColor theme="5" tint="0.59996337778862885"/>
        </patternFill>
      </fill>
    </dxf>
    <dxf>
      <fill>
        <patternFill>
          <bgColor theme="0" tint="-0.24994659260841701"/>
        </patternFill>
      </fill>
    </dxf>
    <dxf>
      <fill>
        <patternFill>
          <bgColor theme="4" tint="0.79998168889431442"/>
        </patternFill>
      </fill>
    </dxf>
    <dxf>
      <fill>
        <patternFill>
          <bgColor theme="0" tint="-0.24994659260841701"/>
        </patternFill>
      </fill>
    </dxf>
    <dxf>
      <fill>
        <patternFill>
          <bgColor theme="4" tint="0.79998168889431442"/>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xdr:twoCellAnchor>
    <xdr:from>
      <xdr:col>6</xdr:col>
      <xdr:colOff>461596</xdr:colOff>
      <xdr:row>40</xdr:row>
      <xdr:rowOff>109903</xdr:rowOff>
    </xdr:from>
    <xdr:to>
      <xdr:col>14</xdr:col>
      <xdr:colOff>245745</xdr:colOff>
      <xdr:row>40</xdr:row>
      <xdr:rowOff>116205</xdr:rowOff>
    </xdr:to>
    <xdr:cxnSp macro="">
      <xdr:nvCxnSpPr>
        <xdr:cNvPr id="2" name="Straight Arrow Connector 1">
          <a:extLst>
            <a:ext uri="{FF2B5EF4-FFF2-40B4-BE49-F238E27FC236}">
              <a16:creationId xmlns:a16="http://schemas.microsoft.com/office/drawing/2014/main" id="{00000000-0008-0000-0100-000002000000}"/>
            </a:ext>
          </a:extLst>
        </xdr:cNvPr>
        <xdr:cNvCxnSpPr/>
      </xdr:nvCxnSpPr>
      <xdr:spPr>
        <a:xfrm>
          <a:off x="3798521" y="15394353"/>
          <a:ext cx="3257599" cy="9477"/>
        </a:xfrm>
        <a:prstGeom prst="straightConnector1">
          <a:avLst/>
        </a:prstGeom>
        <a:ln w="12700">
          <a:solidFill>
            <a:srgbClr val="FF000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505240</xdr:colOff>
      <xdr:row>41</xdr:row>
      <xdr:rowOff>140805</xdr:rowOff>
    </xdr:from>
    <xdr:to>
      <xdr:col>14</xdr:col>
      <xdr:colOff>255270</xdr:colOff>
      <xdr:row>41</xdr:row>
      <xdr:rowOff>142877</xdr:rowOff>
    </xdr:to>
    <xdr:cxnSp macro="">
      <xdr:nvCxnSpPr>
        <xdr:cNvPr id="3" name="Straight Arrow Connector 2">
          <a:extLst>
            <a:ext uri="{FF2B5EF4-FFF2-40B4-BE49-F238E27FC236}">
              <a16:creationId xmlns:a16="http://schemas.microsoft.com/office/drawing/2014/main" id="{00000000-0008-0000-0100-000003000000}"/>
            </a:ext>
          </a:extLst>
        </xdr:cNvPr>
        <xdr:cNvCxnSpPr/>
      </xdr:nvCxnSpPr>
      <xdr:spPr>
        <a:xfrm>
          <a:off x="5740815" y="15660205"/>
          <a:ext cx="1328005" cy="0"/>
        </a:xfrm>
        <a:prstGeom prst="straightConnector1">
          <a:avLst/>
        </a:prstGeom>
        <a:ln w="12700">
          <a:solidFill>
            <a:srgbClr val="FF000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298174</xdr:colOff>
      <xdr:row>42</xdr:row>
      <xdr:rowOff>115956</xdr:rowOff>
    </xdr:from>
    <xdr:to>
      <xdr:col>14</xdr:col>
      <xdr:colOff>245749</xdr:colOff>
      <xdr:row>42</xdr:row>
      <xdr:rowOff>123828</xdr:rowOff>
    </xdr:to>
    <xdr:cxnSp macro="">
      <xdr:nvCxnSpPr>
        <xdr:cNvPr id="4" name="Straight Arrow Connector 3">
          <a:extLst>
            <a:ext uri="{FF2B5EF4-FFF2-40B4-BE49-F238E27FC236}">
              <a16:creationId xmlns:a16="http://schemas.microsoft.com/office/drawing/2014/main" id="{00000000-0008-0000-0100-000004000000}"/>
            </a:ext>
          </a:extLst>
        </xdr:cNvPr>
        <xdr:cNvCxnSpPr/>
      </xdr:nvCxnSpPr>
      <xdr:spPr>
        <a:xfrm>
          <a:off x="3628749" y="15860781"/>
          <a:ext cx="3427375" cy="4697"/>
        </a:xfrm>
        <a:prstGeom prst="straightConnector1">
          <a:avLst/>
        </a:prstGeom>
        <a:ln w="12700">
          <a:solidFill>
            <a:srgbClr val="FF000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8283</xdr:colOff>
      <xdr:row>43</xdr:row>
      <xdr:rowOff>114303</xdr:rowOff>
    </xdr:from>
    <xdr:to>
      <xdr:col>14</xdr:col>
      <xdr:colOff>245763</xdr:colOff>
      <xdr:row>43</xdr:row>
      <xdr:rowOff>115957</xdr:rowOff>
    </xdr:to>
    <xdr:cxnSp macro="">
      <xdr:nvCxnSpPr>
        <xdr:cNvPr id="5" name="Straight Arrow Connector 4">
          <a:extLst>
            <a:ext uri="{FF2B5EF4-FFF2-40B4-BE49-F238E27FC236}">
              <a16:creationId xmlns:a16="http://schemas.microsoft.com/office/drawing/2014/main" id="{00000000-0008-0000-0100-000005000000}"/>
            </a:ext>
          </a:extLst>
        </xdr:cNvPr>
        <xdr:cNvCxnSpPr/>
      </xdr:nvCxnSpPr>
      <xdr:spPr>
        <a:xfrm flipV="1">
          <a:off x="5250208" y="16087728"/>
          <a:ext cx="1805930" cy="1654"/>
        </a:xfrm>
        <a:prstGeom prst="straightConnector1">
          <a:avLst/>
        </a:prstGeom>
        <a:ln w="12700">
          <a:solidFill>
            <a:srgbClr val="FF000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223631</xdr:colOff>
      <xdr:row>44</xdr:row>
      <xdr:rowOff>123830</xdr:rowOff>
    </xdr:from>
    <xdr:to>
      <xdr:col>14</xdr:col>
      <xdr:colOff>255288</xdr:colOff>
      <xdr:row>44</xdr:row>
      <xdr:rowOff>132522</xdr:rowOff>
    </xdr:to>
    <xdr:cxnSp macro="">
      <xdr:nvCxnSpPr>
        <xdr:cNvPr id="6" name="Straight Arrow Connector 5">
          <a:extLst>
            <a:ext uri="{FF2B5EF4-FFF2-40B4-BE49-F238E27FC236}">
              <a16:creationId xmlns:a16="http://schemas.microsoft.com/office/drawing/2014/main" id="{00000000-0008-0000-0100-000006000000}"/>
            </a:ext>
          </a:extLst>
        </xdr:cNvPr>
        <xdr:cNvCxnSpPr/>
      </xdr:nvCxnSpPr>
      <xdr:spPr>
        <a:xfrm flipV="1">
          <a:off x="5459206" y="16322680"/>
          <a:ext cx="1609632" cy="11867"/>
        </a:xfrm>
        <a:prstGeom prst="straightConnector1">
          <a:avLst/>
        </a:prstGeom>
        <a:noFill/>
        <a:ln w="12700" cap="flat" cmpd="sng" algn="ctr">
          <a:solidFill>
            <a:srgbClr val="FF0000"/>
          </a:solidFill>
          <a:prstDash val="solid"/>
          <a:tailEnd type="arrow"/>
        </a:ln>
        <a:effectLst/>
      </xdr:spPr>
    </xdr:cxnSp>
    <xdr:clientData/>
  </xdr:twoCellAnchor>
  <xdr:twoCellAnchor>
    <xdr:from>
      <xdr:col>5</xdr:col>
      <xdr:colOff>513521</xdr:colOff>
      <xdr:row>36</xdr:row>
      <xdr:rowOff>273326</xdr:rowOff>
    </xdr:from>
    <xdr:to>
      <xdr:col>8</xdr:col>
      <xdr:colOff>472107</xdr:colOff>
      <xdr:row>36</xdr:row>
      <xdr:rowOff>273328</xdr:rowOff>
    </xdr:to>
    <xdr:cxnSp macro="">
      <xdr:nvCxnSpPr>
        <xdr:cNvPr id="7" name="Straight Arrow Connector 6">
          <a:extLst>
            <a:ext uri="{FF2B5EF4-FFF2-40B4-BE49-F238E27FC236}">
              <a16:creationId xmlns:a16="http://schemas.microsoft.com/office/drawing/2014/main" id="{00000000-0008-0000-0100-000007000000}"/>
            </a:ext>
          </a:extLst>
        </xdr:cNvPr>
        <xdr:cNvCxnSpPr/>
      </xdr:nvCxnSpPr>
      <xdr:spPr>
        <a:xfrm>
          <a:off x="3190046" y="13935351"/>
          <a:ext cx="1146036" cy="2"/>
        </a:xfrm>
        <a:prstGeom prst="straightConnector1">
          <a:avLst/>
        </a:prstGeom>
        <a:ln w="12700">
          <a:solidFill>
            <a:srgbClr val="FF0000"/>
          </a:solidFill>
          <a:tailEnd type="triangle"/>
        </a:ln>
      </xdr:spPr>
      <xdr:style>
        <a:lnRef idx="1">
          <a:schemeClr val="accent2"/>
        </a:lnRef>
        <a:fillRef idx="0">
          <a:schemeClr val="accent2"/>
        </a:fillRef>
        <a:effectRef idx="0">
          <a:schemeClr val="accent2"/>
        </a:effectRef>
        <a:fontRef idx="minor">
          <a:schemeClr val="tx1"/>
        </a:fontRef>
      </xdr:style>
    </xdr:cxnSp>
    <xdr:clientData/>
  </xdr:twoCellAnchor>
  <mc:AlternateContent xmlns:mc="http://schemas.openxmlformats.org/markup-compatibility/2006">
    <mc:Choice xmlns:a14="http://schemas.microsoft.com/office/drawing/2010/main" Requires="a14">
      <xdr:twoCellAnchor editAs="oneCell">
        <xdr:from>
          <xdr:col>9</xdr:col>
          <xdr:colOff>285750</xdr:colOff>
          <xdr:row>71</xdr:row>
          <xdr:rowOff>69850</xdr:rowOff>
        </xdr:from>
        <xdr:to>
          <xdr:col>9</xdr:col>
          <xdr:colOff>590550</xdr:colOff>
          <xdr:row>72</xdr:row>
          <xdr:rowOff>95250</xdr:rowOff>
        </xdr:to>
        <xdr:sp macro="" textlink="">
          <xdr:nvSpPr>
            <xdr:cNvPr id="1025" name="Check Box 1" hidden="1">
              <a:extLst>
                <a:ext uri="{63B3BB69-23CF-44E3-9099-C40C66FF867C}">
                  <a14:compatExt spid="_x0000_s1025"/>
                </a:ext>
                <a:ext uri="{FF2B5EF4-FFF2-40B4-BE49-F238E27FC236}">
                  <a16:creationId xmlns:a16="http://schemas.microsoft.com/office/drawing/2014/main" id="{00000000-0008-0000-0100-00000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285750</xdr:colOff>
          <xdr:row>72</xdr:row>
          <xdr:rowOff>69850</xdr:rowOff>
        </xdr:from>
        <xdr:to>
          <xdr:col>9</xdr:col>
          <xdr:colOff>590550</xdr:colOff>
          <xdr:row>73</xdr:row>
          <xdr:rowOff>95250</xdr:rowOff>
        </xdr:to>
        <xdr:sp macro="" textlink="">
          <xdr:nvSpPr>
            <xdr:cNvPr id="1026" name="Check Box 2" hidden="1">
              <a:extLst>
                <a:ext uri="{63B3BB69-23CF-44E3-9099-C40C66FF867C}">
                  <a14:compatExt spid="_x0000_s1026"/>
                </a:ext>
                <a:ext uri="{FF2B5EF4-FFF2-40B4-BE49-F238E27FC236}">
                  <a16:creationId xmlns:a16="http://schemas.microsoft.com/office/drawing/2014/main" id="{00000000-0008-0000-0100-00000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285750</xdr:colOff>
          <xdr:row>73</xdr:row>
          <xdr:rowOff>69850</xdr:rowOff>
        </xdr:from>
        <xdr:to>
          <xdr:col>9</xdr:col>
          <xdr:colOff>590550</xdr:colOff>
          <xdr:row>74</xdr:row>
          <xdr:rowOff>95250</xdr:rowOff>
        </xdr:to>
        <xdr:sp macro="" textlink="">
          <xdr:nvSpPr>
            <xdr:cNvPr id="1027" name="Check Box 3" hidden="1">
              <a:extLst>
                <a:ext uri="{63B3BB69-23CF-44E3-9099-C40C66FF867C}">
                  <a14:compatExt spid="_x0000_s1027"/>
                </a:ext>
                <a:ext uri="{FF2B5EF4-FFF2-40B4-BE49-F238E27FC236}">
                  <a16:creationId xmlns:a16="http://schemas.microsoft.com/office/drawing/2014/main" id="{00000000-0008-0000-0100-00000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285750</xdr:colOff>
          <xdr:row>74</xdr:row>
          <xdr:rowOff>69850</xdr:rowOff>
        </xdr:from>
        <xdr:to>
          <xdr:col>9</xdr:col>
          <xdr:colOff>590550</xdr:colOff>
          <xdr:row>75</xdr:row>
          <xdr:rowOff>95250</xdr:rowOff>
        </xdr:to>
        <xdr:sp macro="" textlink="">
          <xdr:nvSpPr>
            <xdr:cNvPr id="1028" name="Check Box 4" hidden="1">
              <a:extLst>
                <a:ext uri="{63B3BB69-23CF-44E3-9099-C40C66FF867C}">
                  <a14:compatExt spid="_x0000_s1028"/>
                </a:ext>
                <a:ext uri="{FF2B5EF4-FFF2-40B4-BE49-F238E27FC236}">
                  <a16:creationId xmlns:a16="http://schemas.microsoft.com/office/drawing/2014/main" id="{00000000-0008-0000-0100-00000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285750</xdr:colOff>
          <xdr:row>77</xdr:row>
          <xdr:rowOff>69850</xdr:rowOff>
        </xdr:from>
        <xdr:to>
          <xdr:col>9</xdr:col>
          <xdr:colOff>590550</xdr:colOff>
          <xdr:row>78</xdr:row>
          <xdr:rowOff>95250</xdr:rowOff>
        </xdr:to>
        <xdr:sp macro="" textlink="">
          <xdr:nvSpPr>
            <xdr:cNvPr id="1029" name="Check Box 5" hidden="1">
              <a:extLst>
                <a:ext uri="{63B3BB69-23CF-44E3-9099-C40C66FF867C}">
                  <a14:compatExt spid="_x0000_s1029"/>
                </a:ext>
                <a:ext uri="{FF2B5EF4-FFF2-40B4-BE49-F238E27FC236}">
                  <a16:creationId xmlns:a16="http://schemas.microsoft.com/office/drawing/2014/main" id="{00000000-0008-0000-0100-00000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285750</xdr:colOff>
          <xdr:row>78</xdr:row>
          <xdr:rowOff>69850</xdr:rowOff>
        </xdr:from>
        <xdr:to>
          <xdr:col>9</xdr:col>
          <xdr:colOff>590550</xdr:colOff>
          <xdr:row>79</xdr:row>
          <xdr:rowOff>95250</xdr:rowOff>
        </xdr:to>
        <xdr:sp macro="" textlink="">
          <xdr:nvSpPr>
            <xdr:cNvPr id="1030" name="Check Box 6" hidden="1">
              <a:extLst>
                <a:ext uri="{63B3BB69-23CF-44E3-9099-C40C66FF867C}">
                  <a14:compatExt spid="_x0000_s1030"/>
                </a:ext>
                <a:ext uri="{FF2B5EF4-FFF2-40B4-BE49-F238E27FC236}">
                  <a16:creationId xmlns:a16="http://schemas.microsoft.com/office/drawing/2014/main" id="{00000000-0008-0000-0100-00000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285750</xdr:colOff>
          <xdr:row>79</xdr:row>
          <xdr:rowOff>69850</xdr:rowOff>
        </xdr:from>
        <xdr:to>
          <xdr:col>9</xdr:col>
          <xdr:colOff>590550</xdr:colOff>
          <xdr:row>80</xdr:row>
          <xdr:rowOff>95250</xdr:rowOff>
        </xdr:to>
        <xdr:sp macro="" textlink="">
          <xdr:nvSpPr>
            <xdr:cNvPr id="1031" name="Check Box 7" hidden="1">
              <a:extLst>
                <a:ext uri="{63B3BB69-23CF-44E3-9099-C40C66FF867C}">
                  <a14:compatExt spid="_x0000_s1031"/>
                </a:ext>
                <a:ext uri="{FF2B5EF4-FFF2-40B4-BE49-F238E27FC236}">
                  <a16:creationId xmlns:a16="http://schemas.microsoft.com/office/drawing/2014/main" id="{00000000-0008-0000-0100-00000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285750</xdr:colOff>
          <xdr:row>82</xdr:row>
          <xdr:rowOff>69850</xdr:rowOff>
        </xdr:from>
        <xdr:to>
          <xdr:col>9</xdr:col>
          <xdr:colOff>590550</xdr:colOff>
          <xdr:row>83</xdr:row>
          <xdr:rowOff>95250</xdr:rowOff>
        </xdr:to>
        <xdr:sp macro="" textlink="">
          <xdr:nvSpPr>
            <xdr:cNvPr id="1032" name="Check Box 8" hidden="1">
              <a:extLst>
                <a:ext uri="{63B3BB69-23CF-44E3-9099-C40C66FF867C}">
                  <a14:compatExt spid="_x0000_s1032"/>
                </a:ext>
                <a:ext uri="{FF2B5EF4-FFF2-40B4-BE49-F238E27FC236}">
                  <a16:creationId xmlns:a16="http://schemas.microsoft.com/office/drawing/2014/main" id="{00000000-0008-0000-0100-00000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57150</xdr:colOff>
          <xdr:row>140</xdr:row>
          <xdr:rowOff>76200</xdr:rowOff>
        </xdr:from>
        <xdr:to>
          <xdr:col>6</xdr:col>
          <xdr:colOff>374650</xdr:colOff>
          <xdr:row>141</xdr:row>
          <xdr:rowOff>25400</xdr:rowOff>
        </xdr:to>
        <xdr:sp macro="" textlink="">
          <xdr:nvSpPr>
            <xdr:cNvPr id="1033" name="Check Box 9" hidden="1">
              <a:extLst>
                <a:ext uri="{63B3BB69-23CF-44E3-9099-C40C66FF867C}">
                  <a14:compatExt spid="_x0000_s1033"/>
                </a:ext>
                <a:ext uri="{FF2B5EF4-FFF2-40B4-BE49-F238E27FC236}">
                  <a16:creationId xmlns:a16="http://schemas.microsoft.com/office/drawing/2014/main" id="{00000000-0008-0000-0100-00000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50800</xdr:colOff>
          <xdr:row>142</xdr:row>
          <xdr:rowOff>69850</xdr:rowOff>
        </xdr:from>
        <xdr:to>
          <xdr:col>6</xdr:col>
          <xdr:colOff>355600</xdr:colOff>
          <xdr:row>143</xdr:row>
          <xdr:rowOff>31750</xdr:rowOff>
        </xdr:to>
        <xdr:sp macro="" textlink="">
          <xdr:nvSpPr>
            <xdr:cNvPr id="1034" name="Check Box 10" hidden="1">
              <a:extLst>
                <a:ext uri="{63B3BB69-23CF-44E3-9099-C40C66FF867C}">
                  <a14:compatExt spid="_x0000_s1034"/>
                </a:ext>
                <a:ext uri="{FF2B5EF4-FFF2-40B4-BE49-F238E27FC236}">
                  <a16:creationId xmlns:a16="http://schemas.microsoft.com/office/drawing/2014/main" id="{00000000-0008-0000-0100-00000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38100</xdr:colOff>
          <xdr:row>144</xdr:row>
          <xdr:rowOff>88900</xdr:rowOff>
        </xdr:from>
        <xdr:to>
          <xdr:col>6</xdr:col>
          <xdr:colOff>342900</xdr:colOff>
          <xdr:row>145</xdr:row>
          <xdr:rowOff>25400</xdr:rowOff>
        </xdr:to>
        <xdr:sp macro="" textlink="">
          <xdr:nvSpPr>
            <xdr:cNvPr id="1035" name="Check Box 11" hidden="1">
              <a:extLst>
                <a:ext uri="{63B3BB69-23CF-44E3-9099-C40C66FF867C}">
                  <a14:compatExt spid="_x0000_s1035"/>
                </a:ext>
                <a:ext uri="{FF2B5EF4-FFF2-40B4-BE49-F238E27FC236}">
                  <a16:creationId xmlns:a16="http://schemas.microsoft.com/office/drawing/2014/main" id="{00000000-0008-0000-0100-00000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88900</xdr:colOff>
          <xdr:row>138</xdr:row>
          <xdr:rowOff>95250</xdr:rowOff>
        </xdr:from>
        <xdr:to>
          <xdr:col>15</xdr:col>
          <xdr:colOff>393700</xdr:colOff>
          <xdr:row>138</xdr:row>
          <xdr:rowOff>298450</xdr:rowOff>
        </xdr:to>
        <xdr:sp macro="" textlink="">
          <xdr:nvSpPr>
            <xdr:cNvPr id="1036" name="Check Box 12" hidden="1">
              <a:extLst>
                <a:ext uri="{63B3BB69-23CF-44E3-9099-C40C66FF867C}">
                  <a14:compatExt spid="_x0000_s1036"/>
                </a:ext>
                <a:ext uri="{FF2B5EF4-FFF2-40B4-BE49-F238E27FC236}">
                  <a16:creationId xmlns:a16="http://schemas.microsoft.com/office/drawing/2014/main" id="{00000000-0008-0000-0100-00000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88900</xdr:colOff>
          <xdr:row>140</xdr:row>
          <xdr:rowOff>95250</xdr:rowOff>
        </xdr:from>
        <xdr:to>
          <xdr:col>15</xdr:col>
          <xdr:colOff>393700</xdr:colOff>
          <xdr:row>141</xdr:row>
          <xdr:rowOff>25400</xdr:rowOff>
        </xdr:to>
        <xdr:sp macro="" textlink="">
          <xdr:nvSpPr>
            <xdr:cNvPr id="1037" name="Check Box 13" hidden="1">
              <a:extLst>
                <a:ext uri="{63B3BB69-23CF-44E3-9099-C40C66FF867C}">
                  <a14:compatExt spid="_x0000_s1037"/>
                </a:ext>
                <a:ext uri="{FF2B5EF4-FFF2-40B4-BE49-F238E27FC236}">
                  <a16:creationId xmlns:a16="http://schemas.microsoft.com/office/drawing/2014/main" id="{00000000-0008-0000-0100-00000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95250</xdr:colOff>
          <xdr:row>142</xdr:row>
          <xdr:rowOff>107950</xdr:rowOff>
        </xdr:from>
        <xdr:to>
          <xdr:col>15</xdr:col>
          <xdr:colOff>400050</xdr:colOff>
          <xdr:row>143</xdr:row>
          <xdr:rowOff>31750</xdr:rowOff>
        </xdr:to>
        <xdr:sp macro="" textlink="">
          <xdr:nvSpPr>
            <xdr:cNvPr id="1038" name="Check Box 14" hidden="1">
              <a:extLst>
                <a:ext uri="{63B3BB69-23CF-44E3-9099-C40C66FF867C}">
                  <a14:compatExt spid="_x0000_s1038"/>
                </a:ext>
                <a:ext uri="{FF2B5EF4-FFF2-40B4-BE49-F238E27FC236}">
                  <a16:creationId xmlns:a16="http://schemas.microsoft.com/office/drawing/2014/main" id="{00000000-0008-0000-0100-00000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95250</xdr:colOff>
          <xdr:row>144</xdr:row>
          <xdr:rowOff>114300</xdr:rowOff>
        </xdr:from>
        <xdr:to>
          <xdr:col>15</xdr:col>
          <xdr:colOff>400050</xdr:colOff>
          <xdr:row>145</xdr:row>
          <xdr:rowOff>25400</xdr:rowOff>
        </xdr:to>
        <xdr:sp macro="" textlink="">
          <xdr:nvSpPr>
            <xdr:cNvPr id="1039" name="Check Box 15" hidden="1">
              <a:extLst>
                <a:ext uri="{63B3BB69-23CF-44E3-9099-C40C66FF867C}">
                  <a14:compatExt spid="_x0000_s1039"/>
                </a:ext>
                <a:ext uri="{FF2B5EF4-FFF2-40B4-BE49-F238E27FC236}">
                  <a16:creationId xmlns:a16="http://schemas.microsoft.com/office/drawing/2014/main" id="{00000000-0008-0000-0100-00000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285750</xdr:colOff>
          <xdr:row>75</xdr:row>
          <xdr:rowOff>69850</xdr:rowOff>
        </xdr:from>
        <xdr:to>
          <xdr:col>9</xdr:col>
          <xdr:colOff>590550</xdr:colOff>
          <xdr:row>76</xdr:row>
          <xdr:rowOff>95250</xdr:rowOff>
        </xdr:to>
        <xdr:sp macro="" textlink="">
          <xdr:nvSpPr>
            <xdr:cNvPr id="1042" name="Check Box 18" hidden="1">
              <a:extLst>
                <a:ext uri="{63B3BB69-23CF-44E3-9099-C40C66FF867C}">
                  <a14:compatExt spid="_x0000_s1042"/>
                </a:ext>
                <a:ext uri="{FF2B5EF4-FFF2-40B4-BE49-F238E27FC236}">
                  <a16:creationId xmlns:a16="http://schemas.microsoft.com/office/drawing/2014/main" id="{00000000-0008-0000-0100-00001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285750</xdr:colOff>
          <xdr:row>76</xdr:row>
          <xdr:rowOff>69850</xdr:rowOff>
        </xdr:from>
        <xdr:to>
          <xdr:col>9</xdr:col>
          <xdr:colOff>590550</xdr:colOff>
          <xdr:row>77</xdr:row>
          <xdr:rowOff>95250</xdr:rowOff>
        </xdr:to>
        <xdr:sp macro="" textlink="">
          <xdr:nvSpPr>
            <xdr:cNvPr id="1043" name="Check Box 19" hidden="1">
              <a:extLst>
                <a:ext uri="{63B3BB69-23CF-44E3-9099-C40C66FF867C}">
                  <a14:compatExt spid="_x0000_s1043"/>
                </a:ext>
                <a:ext uri="{FF2B5EF4-FFF2-40B4-BE49-F238E27FC236}">
                  <a16:creationId xmlns:a16="http://schemas.microsoft.com/office/drawing/2014/main" id="{00000000-0008-0000-0100-00001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285750</xdr:colOff>
          <xdr:row>80</xdr:row>
          <xdr:rowOff>69850</xdr:rowOff>
        </xdr:from>
        <xdr:to>
          <xdr:col>9</xdr:col>
          <xdr:colOff>590550</xdr:colOff>
          <xdr:row>81</xdr:row>
          <xdr:rowOff>95250</xdr:rowOff>
        </xdr:to>
        <xdr:sp macro="" textlink="">
          <xdr:nvSpPr>
            <xdr:cNvPr id="1044" name="Check Box 20" hidden="1">
              <a:extLst>
                <a:ext uri="{63B3BB69-23CF-44E3-9099-C40C66FF867C}">
                  <a14:compatExt spid="_x0000_s1044"/>
                </a:ext>
                <a:ext uri="{FF2B5EF4-FFF2-40B4-BE49-F238E27FC236}">
                  <a16:creationId xmlns:a16="http://schemas.microsoft.com/office/drawing/2014/main" id="{00000000-0008-0000-0100-00001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285750</xdr:colOff>
          <xdr:row>81</xdr:row>
          <xdr:rowOff>69850</xdr:rowOff>
        </xdr:from>
        <xdr:to>
          <xdr:col>9</xdr:col>
          <xdr:colOff>590550</xdr:colOff>
          <xdr:row>82</xdr:row>
          <xdr:rowOff>95250</xdr:rowOff>
        </xdr:to>
        <xdr:sp macro="" textlink="">
          <xdr:nvSpPr>
            <xdr:cNvPr id="1045" name="Check Box 21" hidden="1">
              <a:extLst>
                <a:ext uri="{63B3BB69-23CF-44E3-9099-C40C66FF867C}">
                  <a14:compatExt spid="_x0000_s1045"/>
                </a:ext>
                <a:ext uri="{FF2B5EF4-FFF2-40B4-BE49-F238E27FC236}">
                  <a16:creationId xmlns:a16="http://schemas.microsoft.com/office/drawing/2014/main" id="{00000000-0008-0000-0100-00001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38100</xdr:colOff>
          <xdr:row>146</xdr:row>
          <xdr:rowOff>88900</xdr:rowOff>
        </xdr:from>
        <xdr:to>
          <xdr:col>6</xdr:col>
          <xdr:colOff>342900</xdr:colOff>
          <xdr:row>147</xdr:row>
          <xdr:rowOff>25400</xdr:rowOff>
        </xdr:to>
        <xdr:sp macro="" textlink="">
          <xdr:nvSpPr>
            <xdr:cNvPr id="1046" name="Check Box 22" hidden="1">
              <a:extLst>
                <a:ext uri="{63B3BB69-23CF-44E3-9099-C40C66FF867C}">
                  <a14:compatExt spid="_x0000_s1046"/>
                </a:ext>
                <a:ext uri="{FF2B5EF4-FFF2-40B4-BE49-F238E27FC236}">
                  <a16:creationId xmlns:a16="http://schemas.microsoft.com/office/drawing/2014/main" id="{00000000-0008-0000-0100-00001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38100</xdr:colOff>
          <xdr:row>148</xdr:row>
          <xdr:rowOff>88900</xdr:rowOff>
        </xdr:from>
        <xdr:to>
          <xdr:col>6</xdr:col>
          <xdr:colOff>342900</xdr:colOff>
          <xdr:row>149</xdr:row>
          <xdr:rowOff>25400</xdr:rowOff>
        </xdr:to>
        <xdr:sp macro="" textlink="">
          <xdr:nvSpPr>
            <xdr:cNvPr id="1047" name="Check Box 23" hidden="1">
              <a:extLst>
                <a:ext uri="{63B3BB69-23CF-44E3-9099-C40C66FF867C}">
                  <a14:compatExt spid="_x0000_s1047"/>
                </a:ext>
                <a:ext uri="{FF2B5EF4-FFF2-40B4-BE49-F238E27FC236}">
                  <a16:creationId xmlns:a16="http://schemas.microsoft.com/office/drawing/2014/main" id="{00000000-0008-0000-0100-00001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95250</xdr:colOff>
          <xdr:row>146</xdr:row>
          <xdr:rowOff>114300</xdr:rowOff>
        </xdr:from>
        <xdr:to>
          <xdr:col>15</xdr:col>
          <xdr:colOff>400050</xdr:colOff>
          <xdr:row>147</xdr:row>
          <xdr:rowOff>25400</xdr:rowOff>
        </xdr:to>
        <xdr:sp macro="" textlink="">
          <xdr:nvSpPr>
            <xdr:cNvPr id="1049" name="Check Box 25" hidden="1">
              <a:extLst>
                <a:ext uri="{63B3BB69-23CF-44E3-9099-C40C66FF867C}">
                  <a14:compatExt spid="_x0000_s1049"/>
                </a:ext>
                <a:ext uri="{FF2B5EF4-FFF2-40B4-BE49-F238E27FC236}">
                  <a16:creationId xmlns:a16="http://schemas.microsoft.com/office/drawing/2014/main" id="{00000000-0008-0000-0100-00001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95250</xdr:colOff>
          <xdr:row>148</xdr:row>
          <xdr:rowOff>114300</xdr:rowOff>
        </xdr:from>
        <xdr:to>
          <xdr:col>15</xdr:col>
          <xdr:colOff>400050</xdr:colOff>
          <xdr:row>149</xdr:row>
          <xdr:rowOff>25400</xdr:rowOff>
        </xdr:to>
        <xdr:sp macro="" textlink="">
          <xdr:nvSpPr>
            <xdr:cNvPr id="1050" name="Check Box 26" hidden="1">
              <a:extLst>
                <a:ext uri="{63B3BB69-23CF-44E3-9099-C40C66FF867C}">
                  <a14:compatExt spid="_x0000_s1050"/>
                </a:ext>
                <a:ext uri="{FF2B5EF4-FFF2-40B4-BE49-F238E27FC236}">
                  <a16:creationId xmlns:a16="http://schemas.microsoft.com/office/drawing/2014/main" id="{00000000-0008-0000-0100-00001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2.xml.rels><?xml version="1.0" encoding="UTF-8" standalone="yes"?>
<Relationships xmlns="http://schemas.openxmlformats.org/package/2006/relationships"><Relationship Id="rId8" Type="http://schemas.openxmlformats.org/officeDocument/2006/relationships/ctrlProp" Target="../ctrlProps/ctrlProp4.xml"/><Relationship Id="rId13" Type="http://schemas.openxmlformats.org/officeDocument/2006/relationships/ctrlProp" Target="../ctrlProps/ctrlProp9.xml"/><Relationship Id="rId18" Type="http://schemas.openxmlformats.org/officeDocument/2006/relationships/ctrlProp" Target="../ctrlProps/ctrlProp14.xml"/><Relationship Id="rId26" Type="http://schemas.openxmlformats.org/officeDocument/2006/relationships/ctrlProp" Target="../ctrlProps/ctrlProp22.xml"/><Relationship Id="rId3" Type="http://schemas.openxmlformats.org/officeDocument/2006/relationships/drawing" Target="../drawings/drawing1.xml"/><Relationship Id="rId21" Type="http://schemas.openxmlformats.org/officeDocument/2006/relationships/ctrlProp" Target="../ctrlProps/ctrlProp17.xml"/><Relationship Id="rId7" Type="http://schemas.openxmlformats.org/officeDocument/2006/relationships/ctrlProp" Target="../ctrlProps/ctrlProp3.xml"/><Relationship Id="rId12" Type="http://schemas.openxmlformats.org/officeDocument/2006/relationships/ctrlProp" Target="../ctrlProps/ctrlProp8.xml"/><Relationship Id="rId17" Type="http://schemas.openxmlformats.org/officeDocument/2006/relationships/ctrlProp" Target="../ctrlProps/ctrlProp13.xml"/><Relationship Id="rId25" Type="http://schemas.openxmlformats.org/officeDocument/2006/relationships/ctrlProp" Target="../ctrlProps/ctrlProp21.xml"/><Relationship Id="rId2" Type="http://schemas.openxmlformats.org/officeDocument/2006/relationships/printerSettings" Target="../printerSettings/printerSettings1.bin"/><Relationship Id="rId16" Type="http://schemas.openxmlformats.org/officeDocument/2006/relationships/ctrlProp" Target="../ctrlProps/ctrlProp12.xml"/><Relationship Id="rId20" Type="http://schemas.openxmlformats.org/officeDocument/2006/relationships/ctrlProp" Target="../ctrlProps/ctrlProp16.xml"/><Relationship Id="rId1" Type="http://schemas.openxmlformats.org/officeDocument/2006/relationships/hyperlink" Target="https://www.gnjumc.org/2019churchconference/clergy-compensation-report/" TargetMode="External"/><Relationship Id="rId6" Type="http://schemas.openxmlformats.org/officeDocument/2006/relationships/ctrlProp" Target="../ctrlProps/ctrlProp2.xml"/><Relationship Id="rId11" Type="http://schemas.openxmlformats.org/officeDocument/2006/relationships/ctrlProp" Target="../ctrlProps/ctrlProp7.xml"/><Relationship Id="rId24" Type="http://schemas.openxmlformats.org/officeDocument/2006/relationships/ctrlProp" Target="../ctrlProps/ctrlProp20.xml"/><Relationship Id="rId5" Type="http://schemas.openxmlformats.org/officeDocument/2006/relationships/ctrlProp" Target="../ctrlProps/ctrlProp1.xml"/><Relationship Id="rId15" Type="http://schemas.openxmlformats.org/officeDocument/2006/relationships/ctrlProp" Target="../ctrlProps/ctrlProp11.xml"/><Relationship Id="rId23" Type="http://schemas.openxmlformats.org/officeDocument/2006/relationships/ctrlProp" Target="../ctrlProps/ctrlProp19.xml"/><Relationship Id="rId10" Type="http://schemas.openxmlformats.org/officeDocument/2006/relationships/ctrlProp" Target="../ctrlProps/ctrlProp6.xml"/><Relationship Id="rId19" Type="http://schemas.openxmlformats.org/officeDocument/2006/relationships/ctrlProp" Target="../ctrlProps/ctrlProp15.xml"/><Relationship Id="rId4" Type="http://schemas.openxmlformats.org/officeDocument/2006/relationships/vmlDrawing" Target="../drawings/vmlDrawing1.vml"/><Relationship Id="rId9" Type="http://schemas.openxmlformats.org/officeDocument/2006/relationships/ctrlProp" Target="../ctrlProps/ctrlProp5.xml"/><Relationship Id="rId14" Type="http://schemas.openxmlformats.org/officeDocument/2006/relationships/ctrlProp" Target="../ctrlProps/ctrlProp10.xml"/><Relationship Id="rId22" Type="http://schemas.openxmlformats.org/officeDocument/2006/relationships/ctrlProp" Target="../ctrlProps/ctrlProp18.xml"/><Relationship Id="rId27" Type="http://schemas.openxmlformats.org/officeDocument/2006/relationships/ctrlProp" Target="../ctrlProps/ctrlProp23.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A89ABD0-4B30-4982-BF5D-DA66C42A909C}">
  <dimension ref="A1:AX6"/>
  <sheetViews>
    <sheetView workbookViewId="0"/>
  </sheetViews>
  <sheetFormatPr defaultRowHeight="14.5" x14ac:dyDescent="0.35"/>
  <cols>
    <col min="1" max="1" width="12.26953125" bestFit="1" customWidth="1"/>
    <col min="2" max="2" width="12.26953125" customWidth="1"/>
    <col min="3" max="3" width="16.81640625" customWidth="1"/>
    <col min="4" max="4" width="18.36328125" customWidth="1"/>
    <col min="5" max="5" width="14.81640625" customWidth="1"/>
    <col min="6" max="6" width="23.6328125" customWidth="1"/>
    <col min="7" max="7" width="13.08984375" bestFit="1" customWidth="1"/>
    <col min="8" max="8" width="13.54296875" bestFit="1" customWidth="1"/>
    <col min="9" max="11" width="13.54296875" customWidth="1"/>
    <col min="12" max="12" width="10.26953125" customWidth="1"/>
    <col min="13" max="13" width="18.453125" bestFit="1" customWidth="1"/>
    <col min="14" max="14" width="15" bestFit="1" customWidth="1"/>
    <col min="15" max="15" width="10.08984375" bestFit="1" customWidth="1"/>
    <col min="16" max="16" width="20.6328125" bestFit="1" customWidth="1"/>
    <col min="17" max="17" width="16.1796875" bestFit="1" customWidth="1"/>
    <col min="18" max="18" width="16.7265625" bestFit="1" customWidth="1"/>
    <col min="19" max="19" width="14.36328125" customWidth="1"/>
    <col min="20" max="20" width="15.08984375" bestFit="1" customWidth="1"/>
    <col min="21" max="21" width="3.81640625" bestFit="1" customWidth="1"/>
    <col min="22" max="22" width="3.7265625" bestFit="1" customWidth="1"/>
    <col min="23" max="23" width="15.6328125" bestFit="1" customWidth="1"/>
    <col min="24" max="24" width="22.1796875" bestFit="1" customWidth="1"/>
    <col min="25" max="25" width="13.26953125" bestFit="1" customWidth="1"/>
    <col min="26" max="26" width="26.453125" bestFit="1" customWidth="1"/>
    <col min="27" max="27" width="17.26953125" bestFit="1" customWidth="1"/>
    <col min="28" max="28" width="23.6328125" bestFit="1" customWidth="1"/>
    <col min="29" max="29" width="10.1796875" bestFit="1" customWidth="1"/>
    <col min="30" max="30" width="17.1796875" bestFit="1" customWidth="1"/>
    <col min="31" max="31" width="21.81640625" bestFit="1" customWidth="1"/>
    <col min="32" max="32" width="17.6328125" bestFit="1" customWidth="1"/>
    <col min="33" max="33" width="10.08984375" bestFit="1" customWidth="1"/>
    <col min="34" max="34" width="17.90625" bestFit="1" customWidth="1"/>
    <col min="35" max="35" width="13" bestFit="1" customWidth="1"/>
    <col min="36" max="36" width="12.36328125" bestFit="1" customWidth="1"/>
    <col min="37" max="37" width="23" bestFit="1" customWidth="1"/>
    <col min="38" max="38" width="17" bestFit="1" customWidth="1"/>
    <col min="39" max="39" width="8.81640625" bestFit="1" customWidth="1"/>
    <col min="40" max="40" width="8.81640625" customWidth="1"/>
    <col min="41" max="41" width="6.81640625" bestFit="1" customWidth="1"/>
    <col min="42" max="43" width="5.81640625" bestFit="1" customWidth="1"/>
    <col min="44" max="44" width="14.36328125" bestFit="1" customWidth="1"/>
    <col min="45" max="45" width="16.36328125" bestFit="1" customWidth="1"/>
    <col min="46" max="46" width="13" bestFit="1" customWidth="1"/>
    <col min="47" max="47" width="14.90625" bestFit="1" customWidth="1"/>
    <col min="48" max="48" width="20.81640625" bestFit="1" customWidth="1"/>
    <col min="49" max="49" width="22.36328125" bestFit="1" customWidth="1"/>
    <col min="50" max="50" width="17.7265625" bestFit="1" customWidth="1"/>
    <col min="51" max="51" width="24.90625" bestFit="1" customWidth="1"/>
  </cols>
  <sheetData>
    <row r="1" spans="1:50" x14ac:dyDescent="0.35">
      <c r="A1" t="s">
        <v>0</v>
      </c>
      <c r="B1" t="s">
        <v>660</v>
      </c>
      <c r="C1" t="s">
        <v>1</v>
      </c>
      <c r="D1" t="s">
        <v>2</v>
      </c>
      <c r="E1" t="s">
        <v>3</v>
      </c>
      <c r="F1" t="s">
        <v>4</v>
      </c>
      <c r="G1" t="s">
        <v>5</v>
      </c>
      <c r="H1" t="s">
        <v>6</v>
      </c>
      <c r="I1" t="s">
        <v>698</v>
      </c>
      <c r="J1" t="s">
        <v>662</v>
      </c>
      <c r="K1" t="s">
        <v>661</v>
      </c>
      <c r="L1" t="s">
        <v>7</v>
      </c>
      <c r="M1" t="s">
        <v>131</v>
      </c>
      <c r="N1" t="s">
        <v>132</v>
      </c>
      <c r="O1" t="s">
        <v>133</v>
      </c>
      <c r="P1" t="s">
        <v>134</v>
      </c>
      <c r="Q1" t="s">
        <v>135</v>
      </c>
      <c r="R1" t="s">
        <v>136</v>
      </c>
      <c r="S1" t="s">
        <v>694</v>
      </c>
      <c r="T1" t="s">
        <v>138</v>
      </c>
      <c r="U1" t="s">
        <v>139</v>
      </c>
      <c r="V1" t="s">
        <v>140</v>
      </c>
      <c r="W1" t="s">
        <v>141</v>
      </c>
      <c r="X1" t="s">
        <v>142</v>
      </c>
      <c r="Y1" t="s">
        <v>695</v>
      </c>
      <c r="Z1" t="s">
        <v>143</v>
      </c>
      <c r="AA1" t="s">
        <v>144</v>
      </c>
      <c r="AB1" t="s">
        <v>145</v>
      </c>
      <c r="AC1" t="s">
        <v>146</v>
      </c>
      <c r="AD1" t="s">
        <v>147</v>
      </c>
      <c r="AE1" t="s">
        <v>148</v>
      </c>
      <c r="AF1" t="s">
        <v>149</v>
      </c>
      <c r="AG1" t="s">
        <v>150</v>
      </c>
      <c r="AH1" t="s">
        <v>151</v>
      </c>
      <c r="AI1" t="s">
        <v>152</v>
      </c>
      <c r="AJ1" t="s">
        <v>153</v>
      </c>
      <c r="AK1" t="s">
        <v>154</v>
      </c>
      <c r="AL1" t="s">
        <v>155</v>
      </c>
      <c r="AM1" t="s">
        <v>697</v>
      </c>
      <c r="AN1" t="s">
        <v>696</v>
      </c>
      <c r="AO1" t="s">
        <v>156</v>
      </c>
      <c r="AP1" t="s">
        <v>137</v>
      </c>
      <c r="AQ1" t="s">
        <v>157</v>
      </c>
      <c r="AR1" t="s">
        <v>158</v>
      </c>
      <c r="AS1" t="s">
        <v>159</v>
      </c>
      <c r="AT1" t="s">
        <v>160</v>
      </c>
      <c r="AU1" t="s">
        <v>161</v>
      </c>
      <c r="AV1" t="s">
        <v>162</v>
      </c>
      <c r="AW1" t="s">
        <v>163</v>
      </c>
      <c r="AX1" t="s">
        <v>164</v>
      </c>
    </row>
    <row r="2" spans="1:50" x14ac:dyDescent="0.35">
      <c r="A2" s="65" t="str">
        <f>IF('Comp Form'!C6="Church Name - Dropdown","",'Comp Form'!A2)</f>
        <v/>
      </c>
      <c r="B2" s="65" t="str">
        <f>IF(G2&lt;&gt;"","Greater New Jersey","")</f>
        <v/>
      </c>
      <c r="C2" t="str">
        <f>IF('Comp Form'!C6="Church Name - Dropdown","",'Comp Form'!L2)</f>
        <v/>
      </c>
      <c r="D2" t="str">
        <f>IF('Comp Form'!C6="Church Name - Dropdown","",'Comp Form'!A4)</f>
        <v/>
      </c>
      <c r="E2" t="str">
        <f>IF('Comp Form'!C6="Church Name - Dropdown","",'Comp Form'!F4)</f>
        <v/>
      </c>
      <c r="F2" t="str">
        <f>IF('Comp Form'!C6="Church Name - Dropdown","",'Comp Form'!K4)</f>
        <v/>
      </c>
      <c r="G2" t="str">
        <f>IF('Comp Form'!C6="Church Name - Dropdown","",'Comp Form'!C6)</f>
        <v/>
      </c>
      <c r="H2" t="str">
        <f>IF(G2="","",'Comp Form'!C7)</f>
        <v/>
      </c>
      <c r="J2" t="str">
        <f>IF(G2="","",'Comp Form'!C8)</f>
        <v/>
      </c>
      <c r="L2" t="str">
        <f>IF('Comp Form'!J11="","",'Comp Form'!J11)</f>
        <v/>
      </c>
      <c r="M2" t="str">
        <f>IF('Comp Form'!J12="","",'Comp Form'!J12)</f>
        <v/>
      </c>
      <c r="N2" t="str">
        <f>IF('Comp Form'!J13="","",'Comp Form'!J13)</f>
        <v/>
      </c>
      <c r="O2" t="str">
        <f>IF('Comp Form'!J14="","",'Comp Form'!J14)</f>
        <v/>
      </c>
      <c r="P2" t="str">
        <f>IF('Comp Form'!J15="","",'Comp Form'!J15)</f>
        <v/>
      </c>
      <c r="Q2" t="str">
        <f>IF('Comp Form'!J16="","",'Comp Form'!J16)</f>
        <v/>
      </c>
      <c r="R2" t="str">
        <f>IF(G2="","",SUM(L2:Q2))</f>
        <v/>
      </c>
      <c r="S2" t="str">
        <f>IF('Comp Form'!J19="","",'Comp Form'!J19)</f>
        <v/>
      </c>
      <c r="T2" t="str">
        <f>IF('Comp Form'!J20="","",'Comp Form'!J20)</f>
        <v/>
      </c>
      <c r="U2" t="str">
        <f>IF('Comp Form'!J21="","",'Comp Form'!J21)</f>
        <v/>
      </c>
      <c r="V2" t="str">
        <f>IF('Comp Form'!J22="","",'Comp Form'!J22)</f>
        <v/>
      </c>
      <c r="W2" t="str">
        <f>IF('Comp Form'!J23="","",'Comp Form'!J23)</f>
        <v/>
      </c>
      <c r="X2" t="str">
        <f>IF(G2="","",SUM(S2:W2))</f>
        <v/>
      </c>
      <c r="Y2" t="str">
        <f>IF('Comp Form'!J26="","",'Comp Form'!J26)</f>
        <v/>
      </c>
      <c r="Z2" t="str">
        <f>IF('Comp Form'!J27="","",'Comp Form'!J27)</f>
        <v/>
      </c>
      <c r="AA2" t="str">
        <f>IF(G2="","",SUM(R2,W2)-SUM(X2,Y2))</f>
        <v/>
      </c>
      <c r="AB2" t="str">
        <f>IF(G2="","",R2-X2)</f>
        <v/>
      </c>
      <c r="AC2" t="str">
        <f>IF(G2="","",AB2+X2)</f>
        <v/>
      </c>
      <c r="AD2" t="str">
        <f>IF(AND('Comp Form'!J37&gt;0,G2&lt;&gt;""),"Yes","")</f>
        <v/>
      </c>
      <c r="AE2" t="str">
        <f>IF(G2="","",AC2*0.25)</f>
        <v/>
      </c>
      <c r="AF2" t="str">
        <f>IF(AND('Comp Form'!P41&gt;0,G2&lt;&gt;""),"Yes","")</f>
        <v/>
      </c>
      <c r="AG2" t="str">
        <f>IF(AND('Comp Form'!P42&gt;0,G2&lt;&gt;""),"Yes","")</f>
        <v/>
      </c>
      <c r="AH2" t="str">
        <f>IF(AND('Comp Form'!P43&gt;0,G2&lt;&gt;""),"Yes","")</f>
        <v/>
      </c>
      <c r="AI2" t="str">
        <f>IF(AND('Comp Form'!P44&gt;0,G2&lt;&gt;""),"Yes","")</f>
        <v/>
      </c>
      <c r="AJ2" t="str">
        <f>IF(AND('Comp Form'!P45&gt;0,G2&lt;&gt;""),"Yes","")</f>
        <v/>
      </c>
      <c r="AK2" t="str">
        <f>IF('Comp Form'!J46="","",'Comp Form'!J46)</f>
        <v/>
      </c>
      <c r="AL2" t="str">
        <f>IF(G2="","",'Comp Form'!J47)</f>
        <v/>
      </c>
      <c r="AM2" t="str">
        <f>IF(G2="","",'Comp Form'!J48)</f>
        <v/>
      </c>
      <c r="AO2" t="str">
        <f>IF(G2="","",'Comp Form'!J49)</f>
        <v/>
      </c>
      <c r="AP2" t="str">
        <f>IF(G2="","",'Comp Form'!J50)</f>
        <v/>
      </c>
      <c r="AQ2" t="str">
        <f>IF(G2="","",'Comp Form'!J51)</f>
        <v/>
      </c>
      <c r="AR2" t="str">
        <f>IF(G2="","",'Comp Form'!J52)</f>
        <v/>
      </c>
      <c r="AS2" t="str">
        <f>IF(G2="","",'Comp Form'!J53)</f>
        <v/>
      </c>
      <c r="AT2" t="str">
        <f>IF('Comp Form'!J55="","",'Comp Form'!J55)</f>
        <v/>
      </c>
      <c r="AU2" t="str">
        <f>IF('Comp Form'!J56="","",'Comp Form'!J56)</f>
        <v/>
      </c>
      <c r="AV2" t="str">
        <f>IF('Comp Form'!J57="","",'Comp Form'!J57)</f>
        <v/>
      </c>
      <c r="AW2" t="str">
        <f>IF(G2="","",'Comp Form'!J58)</f>
        <v/>
      </c>
      <c r="AX2" t="str">
        <f>IF(G2="","",'Comp Form'!J60)</f>
        <v/>
      </c>
    </row>
    <row r="3" spans="1:50" x14ac:dyDescent="0.35">
      <c r="A3" s="65" t="str">
        <f>IF('Comp Form'!F6="Church Name - Dropdown","",'Comp Form'!A2)</f>
        <v/>
      </c>
      <c r="B3" s="65" t="str">
        <f t="shared" ref="B3:B6" si="0">IF(G3&lt;&gt;"","Greater New Jersey","")</f>
        <v/>
      </c>
      <c r="C3" t="str">
        <f>IF('Comp Form'!F6="Church Name - Dropdown","",'Comp Form'!L2)</f>
        <v/>
      </c>
      <c r="D3" t="str">
        <f>IF('Comp Form'!F6="Church Name - Dropdown","",'Comp Form'!A4)</f>
        <v/>
      </c>
      <c r="E3" t="str">
        <f>IF('Comp Form'!F6="Church Name - Dropdown","",'Comp Form'!F4)</f>
        <v/>
      </c>
      <c r="F3" t="str">
        <f>IF('Comp Form'!F6="Church Name - Dropdown","",'Comp Form'!K4)</f>
        <v/>
      </c>
      <c r="G3" t="str">
        <f>IF('Comp Form'!F6="Church Name - Dropdown","",'Comp Form'!F6)</f>
        <v/>
      </c>
      <c r="H3" t="str">
        <f>IF(G3="","",'Comp Form'!F7)</f>
        <v/>
      </c>
      <c r="J3" t="str">
        <f>IF(G3="","",'Comp Form'!F8)</f>
        <v/>
      </c>
      <c r="L3" t="str">
        <f>IF('Comp Form'!K11="","",'Comp Form'!K11)</f>
        <v/>
      </c>
      <c r="M3" t="str">
        <f>IF('Comp Form'!K12="","",'Comp Form'!K12)</f>
        <v/>
      </c>
      <c r="N3" t="str">
        <f>IF('Comp Form'!K13="","",'Comp Form'!K13)</f>
        <v/>
      </c>
      <c r="O3" t="str">
        <f>IF('Comp Form'!K14="","",'Comp Form'!K14)</f>
        <v/>
      </c>
      <c r="P3" t="str">
        <f>IF('Comp Form'!K15="","",'Comp Form'!K15)</f>
        <v/>
      </c>
      <c r="Q3" t="str">
        <f>IF('Comp Form'!K16="","",'Comp Form'!K16)</f>
        <v/>
      </c>
      <c r="R3" t="str">
        <f>IF(G3="","",SUM(L3:Q3))</f>
        <v/>
      </c>
      <c r="S3" t="str">
        <f>IF('Comp Form'!K19="","",'Comp Form'!K19)</f>
        <v/>
      </c>
      <c r="T3" t="str">
        <f>IF('Comp Form'!K20="","",'Comp Form'!K20)</f>
        <v/>
      </c>
      <c r="U3" t="str">
        <f>IF('Comp Form'!K21="","",'Comp Form'!K21)</f>
        <v/>
      </c>
      <c r="V3" t="str">
        <f>IF('Comp Form'!K22="","",'Comp Form'!K22)</f>
        <v/>
      </c>
      <c r="W3" t="str">
        <f>IF('Comp Form'!K23="","",'Comp Form'!K23)</f>
        <v/>
      </c>
      <c r="X3" t="str">
        <f>IF(G3="","",SUM(S3:W3))</f>
        <v/>
      </c>
      <c r="Y3" t="str">
        <f>IF('Comp Form'!K26="","",'Comp Form'!K26)</f>
        <v/>
      </c>
      <c r="Z3" t="str">
        <f>IF('Comp Form'!K27="","",'Comp Form'!K27)</f>
        <v/>
      </c>
      <c r="AA3" t="str">
        <f>IF(G3="","",SUM(R3,W3)-SUM(X3,Y3))</f>
        <v/>
      </c>
      <c r="AB3" t="str">
        <f>IF(G3="","",R3-X3)</f>
        <v/>
      </c>
      <c r="AC3" t="str">
        <f>IF(G3="","",AB3+X3)</f>
        <v/>
      </c>
      <c r="AD3" t="str">
        <f>IF(AND('Comp Form'!K37&gt;0,G3&lt;&gt;""),"Yes","")</f>
        <v/>
      </c>
      <c r="AE3" t="str">
        <f>IF(G3="","",AC3*0.25)</f>
        <v/>
      </c>
      <c r="AF3" t="str">
        <f>IF(AND('Comp Form'!P41&gt;0,G3&lt;&gt;""),"Yes","")</f>
        <v/>
      </c>
      <c r="AG3" t="str">
        <f>IF(AND('Comp Form'!P42&gt;0,G3&lt;&gt;""),"Yes","")</f>
        <v/>
      </c>
      <c r="AH3" t="str">
        <f>IF(AND('Comp Form'!P43&gt;0,G3&lt;&gt;""),"Yes","")</f>
        <v/>
      </c>
      <c r="AI3" t="str">
        <f>IF(AND('Comp Form'!P44&gt;0,G3&lt;&gt;""),"Yes","")</f>
        <v/>
      </c>
      <c r="AJ3" t="str">
        <f>IF(AND('Comp Form'!P45&gt;0,G3&lt;&gt;""),"Yes","")</f>
        <v/>
      </c>
      <c r="AK3" t="str">
        <f>IF('Comp Form'!K46="","",'Comp Form'!K46)</f>
        <v/>
      </c>
      <c r="AL3" t="str">
        <f>IF(G3="","",'Comp Form'!K47)</f>
        <v/>
      </c>
      <c r="AM3" t="str">
        <f>IF(G3="","",'Comp Form'!K48)</f>
        <v/>
      </c>
      <c r="AO3" t="str">
        <f>IF(G3="","",'Comp Form'!K49)</f>
        <v/>
      </c>
      <c r="AP3" t="str">
        <f>IF(G3="","",'Comp Form'!K50)</f>
        <v/>
      </c>
      <c r="AQ3" t="str">
        <f>IF(G3="","",'Comp Form'!K51)</f>
        <v/>
      </c>
      <c r="AR3" t="str">
        <f>IF(G3="","",'Comp Form'!K52)</f>
        <v/>
      </c>
      <c r="AS3" t="str">
        <f>IF(G3="","",'Comp Form'!K53)</f>
        <v/>
      </c>
      <c r="AT3" t="str">
        <f>IF('Comp Form'!K55="","",'Comp Form'!K55)</f>
        <v/>
      </c>
      <c r="AU3" t="str">
        <f>IF('Comp Form'!K56="","",'Comp Form'!K56)</f>
        <v/>
      </c>
      <c r="AV3" t="str">
        <f>IF('Comp Form'!K57="","",'Comp Form'!K57)</f>
        <v/>
      </c>
      <c r="AW3" t="str">
        <f>IF(G3="","",'Comp Form'!K58)</f>
        <v/>
      </c>
      <c r="AX3" t="str">
        <f>IF(G3="","",'Comp Form'!K60)</f>
        <v/>
      </c>
    </row>
    <row r="4" spans="1:50" x14ac:dyDescent="0.35">
      <c r="A4" s="65" t="str">
        <f>IF('Comp Form'!J6="Church Name - Dropdown","",'Comp Form'!A2)</f>
        <v/>
      </c>
      <c r="B4" s="65" t="str">
        <f t="shared" si="0"/>
        <v/>
      </c>
      <c r="C4" t="str">
        <f>IF('Comp Form'!J6="Church Name - Dropdown","",'Comp Form'!L2)</f>
        <v/>
      </c>
      <c r="D4" t="str">
        <f>IF('Comp Form'!J6="Church Name - Dropdown","",'Comp Form'!A4)</f>
        <v/>
      </c>
      <c r="E4" t="str">
        <f>IF('Comp Form'!J6="Church Name - Dropdown","",'Comp Form'!F4)</f>
        <v/>
      </c>
      <c r="F4" t="str">
        <f>IF('Comp Form'!J6="Church Name - Dropdown","",'Comp Form'!K4)</f>
        <v/>
      </c>
      <c r="G4" t="str">
        <f>IF('Comp Form'!J6="Church Name - Dropdown","",'Comp Form'!J6)</f>
        <v/>
      </c>
      <c r="H4" t="str">
        <f>IF(G4="","",'Comp Form'!J7)</f>
        <v/>
      </c>
      <c r="J4" t="str">
        <f>IF(G4="","",'Comp Form'!J8)</f>
        <v/>
      </c>
      <c r="L4" t="str">
        <f>IF('Comp Form'!L11="","",'Comp Form'!L11)</f>
        <v/>
      </c>
      <c r="M4" t="str">
        <f>IF('Comp Form'!L12="","",'Comp Form'!L12)</f>
        <v/>
      </c>
      <c r="N4" t="str">
        <f>IF('Comp Form'!L13="","",'Comp Form'!L13)</f>
        <v/>
      </c>
      <c r="O4" t="str">
        <f>IF('Comp Form'!L14="","",'Comp Form'!L14)</f>
        <v/>
      </c>
      <c r="P4" t="str">
        <f>IF('Comp Form'!L15="","",'Comp Form'!L15)</f>
        <v/>
      </c>
      <c r="Q4" t="str">
        <f>IF('Comp Form'!L16="","",'Comp Form'!L16)</f>
        <v/>
      </c>
      <c r="R4" t="str">
        <f>IF(G4="","",SUM(L4:Q4))</f>
        <v/>
      </c>
      <c r="S4" t="str">
        <f>IF('Comp Form'!L19="","",'Comp Form'!L19)</f>
        <v/>
      </c>
      <c r="T4" t="str">
        <f>IF('Comp Form'!L20="","",'Comp Form'!L20)</f>
        <v/>
      </c>
      <c r="U4" t="str">
        <f>IF('Comp Form'!L21="","",'Comp Form'!L21)</f>
        <v/>
      </c>
      <c r="V4" t="str">
        <f>IF('Comp Form'!L22="","",'Comp Form'!L22)</f>
        <v/>
      </c>
      <c r="W4" t="str">
        <f>IF('Comp Form'!L23="","",'Comp Form'!L23)</f>
        <v/>
      </c>
      <c r="X4" t="str">
        <f>IF(G4="","",SUM(S4:W4))</f>
        <v/>
      </c>
      <c r="Y4" t="str">
        <f>IF('Comp Form'!L26="","",'Comp Form'!L26)</f>
        <v/>
      </c>
      <c r="Z4" t="str">
        <f>IF('Comp Form'!L27="","",'Comp Form'!L27)</f>
        <v/>
      </c>
      <c r="AA4" t="str">
        <f>IF(G4="","",SUM(R4,W4)-SUM(X4,Y4))</f>
        <v/>
      </c>
      <c r="AB4" t="str">
        <f>IF(G4="","",R4-X4)</f>
        <v/>
      </c>
      <c r="AC4" t="str">
        <f>IF(G4="","",AB4+X4)</f>
        <v/>
      </c>
      <c r="AD4" t="str">
        <f>IF(AND('Comp Form'!L37&gt;0,G4&lt;&gt;""),"Yes","")</f>
        <v/>
      </c>
      <c r="AE4" t="str">
        <f>IF(G4="","",AC4*0.25)</f>
        <v/>
      </c>
      <c r="AF4" t="str">
        <f>IF(AND('Comp Form'!P41&gt;0,G4&lt;&gt;""),"Yes","")</f>
        <v/>
      </c>
      <c r="AG4" t="str">
        <f>IF(AND('Comp Form'!P42&gt;0,G4&lt;&gt;""),"Yes","")</f>
        <v/>
      </c>
      <c r="AH4" t="str">
        <f>IF(AND('Comp Form'!P43&gt;0,G4&lt;&gt;""),"Yes","")</f>
        <v/>
      </c>
      <c r="AI4" t="str">
        <f>IF(AND('Comp Form'!P44&gt;0,G4&lt;&gt;""),"Yes","")</f>
        <v/>
      </c>
      <c r="AJ4" t="str">
        <f>IF(AND('Comp Form'!P45&gt;0,G4&lt;&gt;""),"Yes","")</f>
        <v/>
      </c>
      <c r="AK4" t="str">
        <f>IF('Comp Form'!L46="","",'Comp Form'!L46)</f>
        <v/>
      </c>
      <c r="AL4" t="str">
        <f>IF(G4="","",'Comp Form'!L47)</f>
        <v/>
      </c>
      <c r="AM4" t="str">
        <f>IF(G4="","",'Comp Form'!L48)</f>
        <v/>
      </c>
      <c r="AO4" t="str">
        <f>IF(G4="","",'Comp Form'!L49)</f>
        <v/>
      </c>
      <c r="AP4" t="str">
        <f>IF(G4="","",'Comp Form'!L50)</f>
        <v/>
      </c>
      <c r="AQ4" t="str">
        <f>IF(G4="","",'Comp Form'!L51)</f>
        <v/>
      </c>
      <c r="AR4" t="str">
        <f>IF(G4="","",'Comp Form'!L52)</f>
        <v/>
      </c>
      <c r="AS4" t="str">
        <f>IF(G4="","",'Comp Form'!L53)</f>
        <v/>
      </c>
      <c r="AT4" t="str">
        <f>IF('Comp Form'!L55="","",'Comp Form'!L55)</f>
        <v/>
      </c>
      <c r="AU4" t="str">
        <f>IF('Comp Form'!L56="","",'Comp Form'!L56)</f>
        <v/>
      </c>
      <c r="AV4" t="str">
        <f>IF('Comp Form'!L57="","",'Comp Form'!L57)</f>
        <v/>
      </c>
      <c r="AW4" t="str">
        <f>IF(G4="","",'Comp Form'!L58)</f>
        <v/>
      </c>
      <c r="AX4" t="str">
        <f>IF(G4="","",'Comp Form'!L60)</f>
        <v/>
      </c>
    </row>
    <row r="5" spans="1:50" x14ac:dyDescent="0.35">
      <c r="A5" s="65" t="str">
        <f>IF('Comp Form'!M6="Church Name - Dropdown","",'Comp Form'!A2)</f>
        <v/>
      </c>
      <c r="B5" s="65" t="str">
        <f t="shared" si="0"/>
        <v/>
      </c>
      <c r="C5" t="str">
        <f>IF('Comp Form'!M6="Church Name - Dropdown","",'Comp Form'!L2)</f>
        <v/>
      </c>
      <c r="D5" t="str">
        <f>IF('Comp Form'!M6="Church Name - Dropdown","",'Comp Form'!A4)</f>
        <v/>
      </c>
      <c r="E5" t="str">
        <f>IF('Comp Form'!M6="Church Name - Dropdown","",'Comp Form'!F4)</f>
        <v/>
      </c>
      <c r="F5" t="str">
        <f>IF('Comp Form'!M6="Church Name - Dropdown","",'Comp Form'!K4)</f>
        <v/>
      </c>
      <c r="G5" t="str">
        <f>IF('Comp Form'!M6="Church Name - Dropdown","",'Comp Form'!M6)</f>
        <v/>
      </c>
      <c r="H5" t="str">
        <f>IF(G5="","",'Comp Form'!M7)</f>
        <v/>
      </c>
      <c r="J5" t="str">
        <f>IF(G5="","",'Comp Form'!M8)</f>
        <v/>
      </c>
      <c r="L5" t="str">
        <f>IF('Comp Form'!M11="","",'Comp Form'!M11)</f>
        <v/>
      </c>
      <c r="M5" t="str">
        <f>IF('Comp Form'!M12="","",'Comp Form'!M12)</f>
        <v/>
      </c>
      <c r="N5" t="str">
        <f>IF('Comp Form'!M13="","",'Comp Form'!M13)</f>
        <v/>
      </c>
      <c r="O5" t="str">
        <f>IF('Comp Form'!M14="","",'Comp Form'!M14)</f>
        <v/>
      </c>
      <c r="P5" t="str">
        <f>IF('Comp Form'!M15="","",'Comp Form'!M15)</f>
        <v/>
      </c>
      <c r="Q5" t="str">
        <f>IF('Comp Form'!M16="","",'Comp Form'!M16)</f>
        <v/>
      </c>
      <c r="R5" t="str">
        <f>IF(G5="","",SUM(L5:Q5))</f>
        <v/>
      </c>
      <c r="S5" t="str">
        <f>IF('Comp Form'!M19="","",'Comp Form'!M19)</f>
        <v/>
      </c>
      <c r="T5" t="str">
        <f>IF('Comp Form'!M20="","",'Comp Form'!M20)</f>
        <v/>
      </c>
      <c r="U5" t="str">
        <f>IF('Comp Form'!M21="","",'Comp Form'!M21)</f>
        <v/>
      </c>
      <c r="V5" t="str">
        <f>IF('Comp Form'!M22="","",'Comp Form'!M22)</f>
        <v/>
      </c>
      <c r="W5" t="str">
        <f>IF('Comp Form'!M23="","",'Comp Form'!M23)</f>
        <v/>
      </c>
      <c r="X5" t="str">
        <f>IF(G5="","",SUM(S5:W5))</f>
        <v/>
      </c>
      <c r="Y5" t="str">
        <f>IF('Comp Form'!M26="","",'Comp Form'!M26)</f>
        <v/>
      </c>
      <c r="Z5" t="str">
        <f>IF('Comp Form'!M27="","",'Comp Form'!M27)</f>
        <v/>
      </c>
      <c r="AA5" t="str">
        <f>IF(G5="","",SUM(R5,W5)-SUM(X5,Y5))</f>
        <v/>
      </c>
      <c r="AB5" t="str">
        <f>IF(G5="","",R5-X5)</f>
        <v/>
      </c>
      <c r="AC5" t="str">
        <f>IF(G5="","",AB5+X5)</f>
        <v/>
      </c>
      <c r="AD5" t="str">
        <f>IF(AND('Comp Form'!M37&gt;0,G5&lt;&gt;""),"Yes","")</f>
        <v/>
      </c>
      <c r="AE5" t="str">
        <f>IF(G5="","",AC5*0.25)</f>
        <v/>
      </c>
      <c r="AF5" t="str">
        <f>IF(AND('Comp Form'!P41&gt;0,G5&lt;&gt;""),"Yes","")</f>
        <v/>
      </c>
      <c r="AG5" t="str">
        <f>IF(AND('Comp Form'!P42&gt;0,G5&lt;&gt;""),"Yes","")</f>
        <v/>
      </c>
      <c r="AH5" t="str">
        <f>IF(AND('Comp Form'!P43&gt;0,G5&lt;&gt;""),"Yes","")</f>
        <v/>
      </c>
      <c r="AI5" t="str">
        <f>IF(AND('Comp Form'!P44&gt;0,G5&lt;&gt;""),"Yes","")</f>
        <v/>
      </c>
      <c r="AJ5" t="str">
        <f>IF(AND('Comp Form'!P45&gt;0,G5&lt;&gt;""),"Yes","")</f>
        <v/>
      </c>
      <c r="AK5" t="str">
        <f>IF('Comp Form'!M46="","",'Comp Form'!M46)</f>
        <v/>
      </c>
      <c r="AL5" t="str">
        <f>IF(G5="","",'Comp Form'!M47)</f>
        <v/>
      </c>
      <c r="AM5" t="str">
        <f>IF(G5="","",'Comp Form'!M48)</f>
        <v/>
      </c>
      <c r="AO5" t="str">
        <f>IF(G5="","",'Comp Form'!M49)</f>
        <v/>
      </c>
      <c r="AP5" t="str">
        <f>IF(G5="","",'Comp Form'!M50)</f>
        <v/>
      </c>
      <c r="AQ5" t="str">
        <f>IF(G5="","",'Comp Form'!M51)</f>
        <v/>
      </c>
      <c r="AR5" t="str">
        <f>IF(G5="","",'Comp Form'!M52)</f>
        <v/>
      </c>
      <c r="AS5" t="str">
        <f>IF(G5="","",'Comp Form'!M53)</f>
        <v/>
      </c>
      <c r="AT5" t="str">
        <f>IF('Comp Form'!M55="","",'Comp Form'!M55)</f>
        <v/>
      </c>
      <c r="AU5" t="str">
        <f>IF('Comp Form'!M56="","",'Comp Form'!M56)</f>
        <v/>
      </c>
      <c r="AV5" t="str">
        <f>IF('Comp Form'!M57="","",'Comp Form'!M57)</f>
        <v/>
      </c>
      <c r="AW5" t="str">
        <f>IF(G4="","",'Comp Form'!M58)</f>
        <v/>
      </c>
      <c r="AX5" t="str">
        <f>IF(G4="","",'Comp Form'!M60)</f>
        <v/>
      </c>
    </row>
    <row r="6" spans="1:50" x14ac:dyDescent="0.35">
      <c r="A6" s="65" t="str">
        <f>IF('Comp Form'!O6="Church Name - Dropdown","",'Comp Form'!A2)</f>
        <v/>
      </c>
      <c r="B6" s="65" t="str">
        <f t="shared" si="0"/>
        <v/>
      </c>
      <c r="C6" t="str">
        <f>IF('Comp Form'!O6="Church Name - Dropdown","",'Comp Form'!L2)</f>
        <v/>
      </c>
      <c r="D6" t="str">
        <f>IF('Comp Form'!O6="Church Name - Dropdown","",'Comp Form'!A4)</f>
        <v/>
      </c>
      <c r="E6" t="str">
        <f>IF('Comp Form'!O6="Church Name - Dropdown","",'Comp Form'!F4)</f>
        <v/>
      </c>
      <c r="F6" t="str">
        <f>IF('Comp Form'!O6="Church Name - Dropdown","",'Comp Form'!K4)</f>
        <v/>
      </c>
      <c r="G6" t="str">
        <f>IF('Comp Form'!O6="Church Name - Dropdown","",'Comp Form'!O6)</f>
        <v/>
      </c>
      <c r="H6" t="str">
        <f>IF(G6="","",'Comp Form'!O7)</f>
        <v/>
      </c>
      <c r="J6" t="str">
        <f>IF(G6="","",'Comp Form'!O8)</f>
        <v/>
      </c>
      <c r="L6" t="str">
        <f>IF('Comp Form'!N11="","",'Comp Form'!N11)</f>
        <v/>
      </c>
      <c r="M6" t="str">
        <f>IF('Comp Form'!N12="","",'Comp Form'!N12)</f>
        <v/>
      </c>
      <c r="N6" t="str">
        <f>IF('Comp Form'!N13="","",'Comp Form'!N13)</f>
        <v/>
      </c>
      <c r="O6" t="str">
        <f>IF('Comp Form'!N14="","",'Comp Form'!N14)</f>
        <v/>
      </c>
      <c r="P6" t="str">
        <f>IF('Comp Form'!N15="","",'Comp Form'!N15)</f>
        <v/>
      </c>
      <c r="Q6" t="str">
        <f>IF('Comp Form'!N16="","",'Comp Form'!N16)</f>
        <v/>
      </c>
      <c r="R6" t="str">
        <f>IF(G6="","",SUM(L6:Q6))</f>
        <v/>
      </c>
      <c r="S6" t="str">
        <f>IF('Comp Form'!N19="","",'Comp Form'!N19)</f>
        <v/>
      </c>
      <c r="T6" t="str">
        <f>IF('Comp Form'!N20="","",'Comp Form'!N20)</f>
        <v/>
      </c>
      <c r="U6" t="str">
        <f>IF('Comp Form'!N21="","",'Comp Form'!N21)</f>
        <v/>
      </c>
      <c r="V6" t="str">
        <f>IF('Comp Form'!N22="","",'Comp Form'!N22)</f>
        <v/>
      </c>
      <c r="W6" t="str">
        <f>IF('Comp Form'!N23="","",'Comp Form'!N23)</f>
        <v/>
      </c>
      <c r="X6" t="str">
        <f>IF(G6="","",SUM(S6:W6))</f>
        <v/>
      </c>
      <c r="Y6" t="str">
        <f>IF('Comp Form'!N26="","",'Comp Form'!N26)</f>
        <v/>
      </c>
      <c r="Z6" t="str">
        <f>IF('Comp Form'!N27="","",'Comp Form'!N27)</f>
        <v/>
      </c>
      <c r="AA6" t="str">
        <f>IF(G6="","",SUM(R6,W6)-SUM(X6,Y6))</f>
        <v/>
      </c>
      <c r="AB6" t="str">
        <f>IF(G6="","",R6-X6)</f>
        <v/>
      </c>
      <c r="AC6" t="str">
        <f>IF(G6="","",AB6+X6)</f>
        <v/>
      </c>
      <c r="AD6" t="str">
        <f>IF(AND('Comp Form'!N37&gt;0,G6&lt;&gt;""),"Yes","")</f>
        <v/>
      </c>
      <c r="AE6" t="str">
        <f>IF(G6="","",AC6*0.25)</f>
        <v/>
      </c>
      <c r="AF6" t="str">
        <f>IF(AND('Comp Form'!P41&gt;0,G6&lt;&gt;""),"Yes","")</f>
        <v/>
      </c>
      <c r="AG6" t="str">
        <f>IF(AND('Comp Form'!P42&gt;0,G6&lt;&gt;""),"Yes","")</f>
        <v/>
      </c>
      <c r="AH6" t="str">
        <f>IF(AND('Comp Form'!P43&gt;0,G6&lt;&gt;""),"Yes","")</f>
        <v/>
      </c>
      <c r="AI6" t="str">
        <f>IF(AND('Comp Form'!P44&gt;0,G6&lt;&gt;""),"Yes","")</f>
        <v/>
      </c>
      <c r="AJ6" t="str">
        <f>IF(AND('Comp Form'!P45&gt;0,G6&lt;&gt;""),"Yes","")</f>
        <v/>
      </c>
      <c r="AK6" t="str">
        <f>IF('Comp Form'!N46="","",'Comp Form'!N46)</f>
        <v/>
      </c>
      <c r="AL6" t="str">
        <f>IF(G6="","",'Comp Form'!N47)</f>
        <v/>
      </c>
      <c r="AM6" t="str">
        <f>IF(G6="","",'Comp Form'!N48)</f>
        <v/>
      </c>
      <c r="AO6" t="str">
        <f>IF(G6="","",'Comp Form'!N49)</f>
        <v/>
      </c>
      <c r="AP6" t="str">
        <f>IF(G6="","",'Comp Form'!N50)</f>
        <v/>
      </c>
      <c r="AQ6" t="str">
        <f>IF(G6="","",'Comp Form'!N51)</f>
        <v/>
      </c>
      <c r="AR6" t="str">
        <f>IF(G6="","",'Comp Form'!N52)</f>
        <v/>
      </c>
      <c r="AS6" t="str">
        <f>IF(G6="","",'Comp Form'!N53)</f>
        <v/>
      </c>
      <c r="AT6" t="str">
        <f>IF('Comp Form'!N55="","",'Comp Form'!N55)</f>
        <v/>
      </c>
      <c r="AU6" t="str">
        <f>IF('Comp Form'!N56="","",'Comp Form'!N56)</f>
        <v/>
      </c>
      <c r="AV6" t="str">
        <f>IF('Comp Form'!N57="","",'Comp Form'!N57)</f>
        <v/>
      </c>
      <c r="AW6" t="str">
        <f>IF(G4="","",'Comp Form'!N58)</f>
        <v/>
      </c>
      <c r="AX6" t="str">
        <f>IF(G4="","",'Comp Form'!N60)</f>
        <v/>
      </c>
    </row>
  </sheetData>
  <sheetProtection algorithmName="SHA-512" hashValue="0Tb1sx4noRwH/8YqVYSCsuW6xmnKwHTzj/zwcksRwDmyYk/E3KNOFsRG6xeYq5dNT2hfIQJY6POsPe/VNLQPpQ==" saltValue="j07vNO/undeZrWdqga7u7A==" spinCount="100000" sheet="1" objects="1" scenarios="1"/>
  <pageMargins left="0.7" right="0.7" top="0.75" bottom="0.75" header="0.3" footer="0.3"/>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574B394-F5F7-4F1E-BBAA-D30858AE307A}">
  <sheetPr>
    <pageSetUpPr fitToPage="1"/>
  </sheetPr>
  <dimension ref="A1:P151"/>
  <sheetViews>
    <sheetView tabSelected="1" zoomScaleNormal="100" workbookViewId="0">
      <selection activeCell="A2" sqref="A2:D2"/>
    </sheetView>
  </sheetViews>
  <sheetFormatPr defaultRowHeight="14.5" x14ac:dyDescent="0.35"/>
  <cols>
    <col min="1" max="1" width="5.54296875" customWidth="1"/>
    <col min="2" max="2" width="6" customWidth="1"/>
    <col min="3" max="3" width="9.1796875" customWidth="1"/>
    <col min="4" max="4" width="11.1796875" customWidth="1"/>
    <col min="5" max="5" width="13.6328125" customWidth="1"/>
    <col min="6" max="6" width="9.453125" customWidth="1"/>
    <col min="7" max="7" width="7" customWidth="1"/>
    <col min="8" max="8" width="0.7265625" customWidth="1"/>
    <col min="9" max="9" width="13.36328125" customWidth="1"/>
    <col min="10" max="10" width="13.1796875" customWidth="1"/>
    <col min="11" max="11" width="15.1796875" customWidth="1"/>
    <col min="12" max="12" width="13.81640625" customWidth="1"/>
    <col min="13" max="13" width="14.81640625" customWidth="1"/>
    <col min="14" max="14" width="13.81640625" customWidth="1"/>
    <col min="15" max="15" width="4.81640625" customWidth="1"/>
    <col min="16" max="16" width="13.26953125" customWidth="1"/>
    <col min="19" max="19" width="15.1796875" bestFit="1" customWidth="1"/>
    <col min="20" max="20" width="14.90625" bestFit="1" customWidth="1"/>
  </cols>
  <sheetData>
    <row r="1" spans="1:16" ht="17" x14ac:dyDescent="0.35">
      <c r="A1" s="269" t="s">
        <v>679</v>
      </c>
      <c r="B1" s="270"/>
      <c r="C1" s="270"/>
      <c r="D1" s="271"/>
      <c r="E1" s="272" t="s">
        <v>663</v>
      </c>
      <c r="F1" s="272"/>
      <c r="G1" s="272"/>
      <c r="H1" s="272"/>
      <c r="I1" s="272"/>
      <c r="J1" s="272"/>
      <c r="K1" s="273"/>
      <c r="L1" s="274" t="s">
        <v>680</v>
      </c>
      <c r="M1" s="270"/>
      <c r="N1" s="270"/>
      <c r="O1" s="270"/>
      <c r="P1" s="275"/>
    </row>
    <row r="2" spans="1:16" ht="19" thickBot="1" x14ac:dyDescent="0.45">
      <c r="A2" s="276" t="s">
        <v>659</v>
      </c>
      <c r="B2" s="277"/>
      <c r="C2" s="277"/>
      <c r="D2" s="278"/>
      <c r="E2" s="279" t="s">
        <v>8</v>
      </c>
      <c r="F2" s="279"/>
      <c r="G2" s="279"/>
      <c r="H2" s="279"/>
      <c r="I2" s="279"/>
      <c r="J2" s="279"/>
      <c r="K2" s="280"/>
      <c r="L2" s="281" t="s">
        <v>169</v>
      </c>
      <c r="M2" s="282"/>
      <c r="N2" s="282"/>
      <c r="O2" s="282"/>
      <c r="P2" s="283"/>
    </row>
    <row r="3" spans="1:16" ht="16.5" thickTop="1" x14ac:dyDescent="0.35">
      <c r="A3" s="259" t="s">
        <v>681</v>
      </c>
      <c r="B3" s="260"/>
      <c r="C3" s="260"/>
      <c r="D3" s="260"/>
      <c r="E3" s="261"/>
      <c r="F3" s="262" t="s">
        <v>682</v>
      </c>
      <c r="G3" s="260"/>
      <c r="H3" s="260"/>
      <c r="I3" s="260"/>
      <c r="J3" s="260"/>
      <c r="K3" s="262" t="s">
        <v>683</v>
      </c>
      <c r="L3" s="260"/>
      <c r="M3" s="260"/>
      <c r="N3" s="260"/>
      <c r="O3" s="260"/>
      <c r="P3" s="263"/>
    </row>
    <row r="4" spans="1:16" ht="16.5" thickBot="1" x14ac:dyDescent="0.4">
      <c r="A4" s="264"/>
      <c r="B4" s="265"/>
      <c r="C4" s="265"/>
      <c r="D4" s="265"/>
      <c r="E4" s="266"/>
      <c r="F4" s="267" t="s">
        <v>169</v>
      </c>
      <c r="G4" s="265"/>
      <c r="H4" s="265"/>
      <c r="I4" s="265"/>
      <c r="J4" s="265"/>
      <c r="K4" s="267" t="s">
        <v>169</v>
      </c>
      <c r="L4" s="265"/>
      <c r="M4" s="265"/>
      <c r="N4" s="265"/>
      <c r="O4" s="265"/>
      <c r="P4" s="268"/>
    </row>
    <row r="5" spans="1:16" ht="15" thickTop="1" x14ac:dyDescent="0.35">
      <c r="A5" s="250" t="s">
        <v>179</v>
      </c>
      <c r="B5" s="129"/>
      <c r="C5" s="129"/>
      <c r="D5" s="129"/>
      <c r="E5" s="129"/>
      <c r="F5" s="129"/>
      <c r="G5" s="129"/>
      <c r="H5" s="129"/>
      <c r="I5" s="129"/>
      <c r="J5" s="129"/>
      <c r="K5" s="129"/>
      <c r="L5" s="129"/>
      <c r="M5" s="129"/>
      <c r="N5" s="129"/>
      <c r="O5" s="129"/>
      <c r="P5" s="251"/>
    </row>
    <row r="6" spans="1:16" ht="45" customHeight="1" x14ac:dyDescent="0.35">
      <c r="A6" s="252" t="s">
        <v>684</v>
      </c>
      <c r="B6" s="253"/>
      <c r="C6" s="116" t="s">
        <v>180</v>
      </c>
      <c r="D6" s="117"/>
      <c r="E6" s="47" t="s">
        <v>685</v>
      </c>
      <c r="F6" s="120" t="s">
        <v>180</v>
      </c>
      <c r="G6" s="121"/>
      <c r="H6" s="122"/>
      <c r="I6" s="47" t="s">
        <v>686</v>
      </c>
      <c r="J6" s="116" t="s">
        <v>180</v>
      </c>
      <c r="K6" s="117"/>
      <c r="L6" s="70" t="s">
        <v>687</v>
      </c>
      <c r="M6" s="82" t="s">
        <v>180</v>
      </c>
      <c r="N6" s="47" t="s">
        <v>688</v>
      </c>
      <c r="O6" s="116" t="s">
        <v>180</v>
      </c>
      <c r="P6" s="117"/>
    </row>
    <row r="7" spans="1:16" ht="16" x14ac:dyDescent="0.35">
      <c r="A7" s="254" t="s">
        <v>9</v>
      </c>
      <c r="B7" s="255"/>
      <c r="C7" s="118" t="str">
        <f>VLOOKUP(C6,'Staff Info'!I:J,2,FALSE)</f>
        <v>Church #</v>
      </c>
      <c r="D7" s="119"/>
      <c r="E7" s="69" t="s">
        <v>10</v>
      </c>
      <c r="F7" s="123" t="str">
        <f>VLOOKUP(F6,'Staff Info'!I:J,2,FALSE)</f>
        <v>Church #</v>
      </c>
      <c r="G7" s="124"/>
      <c r="H7" s="125"/>
      <c r="I7" s="69" t="s">
        <v>10</v>
      </c>
      <c r="J7" s="118" t="str">
        <f>VLOOKUP(J6,'Staff Info'!I:J,2,FALSE)</f>
        <v>Church #</v>
      </c>
      <c r="K7" s="119"/>
      <c r="L7" s="71" t="s">
        <v>10</v>
      </c>
      <c r="M7" s="66" t="str">
        <f>VLOOKUP(M6,'Staff Info'!I:J,2,FALSE)</f>
        <v>Church #</v>
      </c>
      <c r="N7" s="69" t="s">
        <v>10</v>
      </c>
      <c r="O7" s="118" t="str">
        <f>VLOOKUP(O6,'Staff Info'!I:J,2,FALSE)</f>
        <v>Church #</v>
      </c>
      <c r="P7" s="119"/>
    </row>
    <row r="8" spans="1:16" ht="44.5" customHeight="1" x14ac:dyDescent="0.35">
      <c r="A8" s="256" t="s">
        <v>664</v>
      </c>
      <c r="B8" s="257"/>
      <c r="C8" s="258" t="s">
        <v>169</v>
      </c>
      <c r="D8" s="258"/>
      <c r="E8" s="67" t="s">
        <v>664</v>
      </c>
      <c r="F8" s="120" t="s">
        <v>169</v>
      </c>
      <c r="G8" s="121"/>
      <c r="H8" s="121"/>
      <c r="I8" s="67" t="s">
        <v>664</v>
      </c>
      <c r="J8" s="258" t="s">
        <v>169</v>
      </c>
      <c r="K8" s="258"/>
      <c r="L8" s="68" t="s">
        <v>664</v>
      </c>
      <c r="M8" s="82" t="s">
        <v>169</v>
      </c>
      <c r="N8" s="67" t="s">
        <v>664</v>
      </c>
      <c r="O8" s="258" t="s">
        <v>169</v>
      </c>
      <c r="P8" s="258"/>
    </row>
    <row r="9" spans="1:16" ht="18.5" x14ac:dyDescent="0.45">
      <c r="A9" s="242" t="s">
        <v>11</v>
      </c>
      <c r="B9" s="243"/>
      <c r="C9" s="244"/>
      <c r="D9" s="244"/>
      <c r="E9" s="244"/>
      <c r="F9" s="243"/>
      <c r="G9" s="243"/>
      <c r="H9" s="243"/>
      <c r="I9" s="244"/>
      <c r="J9" s="243"/>
      <c r="K9" s="243"/>
      <c r="L9" s="244"/>
      <c r="M9" s="244"/>
      <c r="N9" s="244"/>
      <c r="O9" s="244"/>
      <c r="P9" s="245"/>
    </row>
    <row r="10" spans="1:16" ht="94" customHeight="1" x14ac:dyDescent="0.35">
      <c r="A10" s="246"/>
      <c r="B10" s="247"/>
      <c r="C10" s="247"/>
      <c r="D10" s="247"/>
      <c r="E10" s="247"/>
      <c r="F10" s="247"/>
      <c r="G10" s="247"/>
      <c r="H10" s="247"/>
      <c r="I10" s="248"/>
      <c r="J10" s="86" t="str">
        <f>IF(C6="Church Name - Dropdown","Church A",C6)</f>
        <v>Church A</v>
      </c>
      <c r="K10" s="87" t="str">
        <f>IF(F6="Church Name - Dropdown","Church B",F6)</f>
        <v>Church B</v>
      </c>
      <c r="L10" s="87" t="str">
        <f>IF(J6="Church Name - Dropdown","Church C",J6)</f>
        <v>Church C</v>
      </c>
      <c r="M10" s="87" t="str">
        <f>IF(M6="Church Name - Dropdown","Church D",M6)</f>
        <v>Church D</v>
      </c>
      <c r="N10" s="87" t="str">
        <f>IF(O6="Church Name - Dropdown","Church E",O6)</f>
        <v>Church E</v>
      </c>
      <c r="O10" s="88"/>
      <c r="P10" s="89" t="s">
        <v>12</v>
      </c>
    </row>
    <row r="11" spans="1:16" ht="24.5" customHeight="1" x14ac:dyDescent="0.35">
      <c r="A11" s="2">
        <v>1</v>
      </c>
      <c r="B11" s="249" t="s">
        <v>13</v>
      </c>
      <c r="C11" s="249"/>
      <c r="D11" s="249"/>
      <c r="E11" s="249"/>
      <c r="F11" s="249"/>
      <c r="G11" s="249"/>
      <c r="H11" s="249"/>
      <c r="I11" s="249"/>
      <c r="J11" s="90"/>
      <c r="K11" s="90"/>
      <c r="L11" s="90"/>
      <c r="M11" s="90"/>
      <c r="N11" s="90"/>
      <c r="O11" s="3">
        <v>1</v>
      </c>
      <c r="P11" s="4">
        <f>SUM(J11:N11)</f>
        <v>0</v>
      </c>
    </row>
    <row r="12" spans="1:16" ht="24.5" customHeight="1" x14ac:dyDescent="0.35">
      <c r="A12" s="2">
        <v>2</v>
      </c>
      <c r="B12" s="249" t="s">
        <v>14</v>
      </c>
      <c r="C12" s="249"/>
      <c r="D12" s="249"/>
      <c r="E12" s="249"/>
      <c r="F12" s="249"/>
      <c r="G12" s="249"/>
      <c r="H12" s="249"/>
      <c r="I12" s="249"/>
      <c r="J12" s="90"/>
      <c r="K12" s="90"/>
      <c r="L12" s="90"/>
      <c r="M12" s="90"/>
      <c r="N12" s="90"/>
      <c r="O12" s="3">
        <v>2</v>
      </c>
      <c r="P12" s="4">
        <f t="shared" ref="P12:P17" si="0">SUM(J12:N12)</f>
        <v>0</v>
      </c>
    </row>
    <row r="13" spans="1:16" ht="24.5" customHeight="1" x14ac:dyDescent="0.35">
      <c r="A13" s="2">
        <v>3</v>
      </c>
      <c r="B13" s="249" t="s">
        <v>15</v>
      </c>
      <c r="C13" s="249"/>
      <c r="D13" s="249"/>
      <c r="E13" s="249"/>
      <c r="F13" s="249"/>
      <c r="G13" s="249"/>
      <c r="H13" s="249"/>
      <c r="I13" s="249"/>
      <c r="J13" s="90"/>
      <c r="K13" s="90"/>
      <c r="L13" s="90"/>
      <c r="M13" s="90"/>
      <c r="N13" s="90"/>
      <c r="O13" s="3">
        <v>3</v>
      </c>
      <c r="P13" s="4">
        <f t="shared" si="0"/>
        <v>0</v>
      </c>
    </row>
    <row r="14" spans="1:16" ht="24.5" customHeight="1" x14ac:dyDescent="0.35">
      <c r="A14" s="2">
        <v>4</v>
      </c>
      <c r="B14" s="249" t="s">
        <v>16</v>
      </c>
      <c r="C14" s="249"/>
      <c r="D14" s="249"/>
      <c r="E14" s="249"/>
      <c r="F14" s="249"/>
      <c r="G14" s="249"/>
      <c r="H14" s="249"/>
      <c r="I14" s="249"/>
      <c r="J14" s="90"/>
      <c r="K14" s="90"/>
      <c r="L14" s="90"/>
      <c r="M14" s="91"/>
      <c r="N14" s="91"/>
      <c r="O14" s="2">
        <v>4</v>
      </c>
      <c r="P14" s="4">
        <f t="shared" si="0"/>
        <v>0</v>
      </c>
    </row>
    <row r="15" spans="1:16" ht="24.5" customHeight="1" x14ac:dyDescent="0.35">
      <c r="A15" s="2">
        <v>5</v>
      </c>
      <c r="B15" s="237" t="s">
        <v>17</v>
      </c>
      <c r="C15" s="237"/>
      <c r="D15" s="237"/>
      <c r="E15" s="237"/>
      <c r="F15" s="237"/>
      <c r="G15" s="237"/>
      <c r="H15" s="237"/>
      <c r="I15" s="237"/>
      <c r="J15" s="92"/>
      <c r="K15" s="92"/>
      <c r="L15" s="92"/>
      <c r="M15" s="93"/>
      <c r="N15" s="93"/>
      <c r="O15" s="2">
        <v>5</v>
      </c>
      <c r="P15" s="4">
        <f t="shared" si="0"/>
        <v>0</v>
      </c>
    </row>
    <row r="16" spans="1:16" ht="24.5" customHeight="1" x14ac:dyDescent="0.35">
      <c r="A16" s="2">
        <v>6</v>
      </c>
      <c r="B16" s="238" t="s">
        <v>18</v>
      </c>
      <c r="C16" s="238"/>
      <c r="D16" s="238"/>
      <c r="E16" s="238"/>
      <c r="F16" s="238"/>
      <c r="G16" s="238"/>
      <c r="H16" s="238"/>
      <c r="I16" s="238"/>
      <c r="J16" s="90"/>
      <c r="K16" s="90"/>
      <c r="L16" s="90"/>
      <c r="M16" s="91"/>
      <c r="N16" s="91"/>
      <c r="O16" s="2">
        <v>6</v>
      </c>
      <c r="P16" s="4">
        <f t="shared" si="0"/>
        <v>0</v>
      </c>
    </row>
    <row r="17" spans="1:16" ht="24.5" customHeight="1" x14ac:dyDescent="0.35">
      <c r="A17" s="2">
        <v>7</v>
      </c>
      <c r="B17" s="239" t="s">
        <v>19</v>
      </c>
      <c r="C17" s="239"/>
      <c r="D17" s="239"/>
      <c r="E17" s="239"/>
      <c r="F17" s="239"/>
      <c r="G17" s="239"/>
      <c r="H17" s="239"/>
      <c r="I17" s="239"/>
      <c r="J17" s="4">
        <f>SUM(J11:J16)</f>
        <v>0</v>
      </c>
      <c r="K17" s="4">
        <f>SUM(K11:K16)</f>
        <v>0</v>
      </c>
      <c r="L17" s="4">
        <f>SUM(L11:L16)</f>
        <v>0</v>
      </c>
      <c r="M17" s="4">
        <f>SUM(M11:M16)</f>
        <v>0</v>
      </c>
      <c r="N17" s="4">
        <f>SUM(N11:N16)</f>
        <v>0</v>
      </c>
      <c r="O17" s="2">
        <v>7</v>
      </c>
      <c r="P17" s="4">
        <f t="shared" si="0"/>
        <v>0</v>
      </c>
    </row>
    <row r="18" spans="1:16" x14ac:dyDescent="0.35">
      <c r="A18" s="229" t="s">
        <v>20</v>
      </c>
      <c r="B18" s="240" t="s">
        <v>21</v>
      </c>
      <c r="C18" s="240"/>
      <c r="D18" s="240"/>
      <c r="E18" s="240"/>
      <c r="F18" s="240"/>
      <c r="G18" s="240"/>
      <c r="H18" s="240"/>
      <c r="I18" s="240"/>
      <c r="J18" s="240"/>
      <c r="K18" s="240"/>
      <c r="L18" s="240"/>
      <c r="M18" s="240"/>
      <c r="N18" s="240"/>
      <c r="O18" s="240"/>
      <c r="P18" s="240"/>
    </row>
    <row r="19" spans="1:16" ht="55.5" customHeight="1" x14ac:dyDescent="0.35">
      <c r="A19" s="230"/>
      <c r="B19" s="3">
        <v>8</v>
      </c>
      <c r="C19" s="241" t="s">
        <v>22</v>
      </c>
      <c r="D19" s="241"/>
      <c r="E19" s="241"/>
      <c r="F19" s="241"/>
      <c r="G19" s="241"/>
      <c r="H19" s="241"/>
      <c r="I19" s="241"/>
      <c r="J19" s="90"/>
      <c r="K19" s="90"/>
      <c r="L19" s="91"/>
      <c r="M19" s="91"/>
      <c r="N19" s="91"/>
      <c r="O19" s="3">
        <v>8</v>
      </c>
      <c r="P19" s="4">
        <f>SUM(J19:N19)</f>
        <v>0</v>
      </c>
    </row>
    <row r="20" spans="1:16" ht="39.5" customHeight="1" x14ac:dyDescent="0.35">
      <c r="A20" s="230"/>
      <c r="B20" s="3">
        <v>9</v>
      </c>
      <c r="C20" s="221" t="s">
        <v>23</v>
      </c>
      <c r="D20" s="221"/>
      <c r="E20" s="221"/>
      <c r="F20" s="221"/>
      <c r="G20" s="221"/>
      <c r="H20" s="221"/>
      <c r="I20" s="221"/>
      <c r="J20" s="94"/>
      <c r="K20" s="92"/>
      <c r="L20" s="93"/>
      <c r="M20" s="93"/>
      <c r="N20" s="93"/>
      <c r="O20" s="3">
        <v>9</v>
      </c>
      <c r="P20" s="4">
        <f t="shared" ref="P20:P24" si="1">SUM(J20:N20)</f>
        <v>0</v>
      </c>
    </row>
    <row r="21" spans="1:16" ht="41" customHeight="1" x14ac:dyDescent="0.35">
      <c r="A21" s="230"/>
      <c r="B21" s="3">
        <v>10</v>
      </c>
      <c r="C21" s="221" t="s">
        <v>24</v>
      </c>
      <c r="D21" s="221"/>
      <c r="E21" s="221"/>
      <c r="F21" s="221"/>
      <c r="G21" s="221"/>
      <c r="H21" s="221"/>
      <c r="I21" s="221"/>
      <c r="J21" s="90"/>
      <c r="K21" s="92"/>
      <c r="L21" s="93"/>
      <c r="M21" s="93"/>
      <c r="N21" s="93"/>
      <c r="O21" s="3">
        <v>10</v>
      </c>
      <c r="P21" s="4">
        <f t="shared" si="1"/>
        <v>0</v>
      </c>
    </row>
    <row r="22" spans="1:16" ht="61.5" customHeight="1" x14ac:dyDescent="0.35">
      <c r="A22" s="230"/>
      <c r="B22" s="3">
        <v>11</v>
      </c>
      <c r="C22" s="221" t="s">
        <v>25</v>
      </c>
      <c r="D22" s="221"/>
      <c r="E22" s="221"/>
      <c r="F22" s="221"/>
      <c r="G22" s="221"/>
      <c r="H22" s="221"/>
      <c r="I22" s="221"/>
      <c r="J22" s="90"/>
      <c r="K22" s="92"/>
      <c r="L22" s="93"/>
      <c r="M22" s="93"/>
      <c r="N22" s="93"/>
      <c r="O22" s="3">
        <v>11</v>
      </c>
      <c r="P22" s="4">
        <f t="shared" si="1"/>
        <v>0</v>
      </c>
    </row>
    <row r="23" spans="1:16" ht="82.5" customHeight="1" x14ac:dyDescent="0.35">
      <c r="A23" s="230"/>
      <c r="B23" s="3">
        <v>12</v>
      </c>
      <c r="C23" s="221" t="s">
        <v>26</v>
      </c>
      <c r="D23" s="221"/>
      <c r="E23" s="221"/>
      <c r="F23" s="221"/>
      <c r="G23" s="221"/>
      <c r="H23" s="221"/>
      <c r="I23" s="221"/>
      <c r="J23" s="90"/>
      <c r="K23" s="90"/>
      <c r="L23" s="91"/>
      <c r="M23" s="91"/>
      <c r="N23" s="91"/>
      <c r="O23" s="3">
        <v>12</v>
      </c>
      <c r="P23" s="4">
        <f t="shared" si="1"/>
        <v>0</v>
      </c>
    </row>
    <row r="24" spans="1:16" ht="35" customHeight="1" x14ac:dyDescent="0.35">
      <c r="A24" s="230"/>
      <c r="B24" s="3">
        <v>13</v>
      </c>
      <c r="C24" s="221" t="s">
        <v>27</v>
      </c>
      <c r="D24" s="221"/>
      <c r="E24" s="221"/>
      <c r="F24" s="221"/>
      <c r="G24" s="221"/>
      <c r="H24" s="221"/>
      <c r="I24" s="221"/>
      <c r="J24" s="4">
        <f>SUM(J19:J23)</f>
        <v>0</v>
      </c>
      <c r="K24" s="4">
        <f>SUM(K19:K23)</f>
        <v>0</v>
      </c>
      <c r="L24" s="4">
        <f>SUM(L19:L23)</f>
        <v>0</v>
      </c>
      <c r="M24" s="4">
        <f t="shared" ref="M24:N24" si="2">SUM(M19:M23)</f>
        <v>0</v>
      </c>
      <c r="N24" s="4">
        <f t="shared" si="2"/>
        <v>0</v>
      </c>
      <c r="O24" s="3">
        <v>13</v>
      </c>
      <c r="P24" s="4">
        <f t="shared" si="1"/>
        <v>0</v>
      </c>
    </row>
    <row r="25" spans="1:16" x14ac:dyDescent="0.35">
      <c r="A25" s="230"/>
      <c r="B25" s="176" t="s">
        <v>28</v>
      </c>
      <c r="C25" s="177"/>
      <c r="D25" s="177"/>
      <c r="E25" s="177"/>
      <c r="F25" s="177"/>
      <c r="G25" s="177"/>
      <c r="H25" s="177"/>
      <c r="I25" s="177"/>
      <c r="J25" s="177"/>
      <c r="K25" s="177"/>
      <c r="L25" s="177"/>
      <c r="M25" s="177"/>
      <c r="N25" s="177"/>
      <c r="O25" s="177"/>
      <c r="P25" s="206"/>
    </row>
    <row r="26" spans="1:16" ht="43" customHeight="1" x14ac:dyDescent="0.35">
      <c r="A26" s="230"/>
      <c r="B26" s="3">
        <v>14</v>
      </c>
      <c r="C26" s="232" t="s">
        <v>29</v>
      </c>
      <c r="D26" s="232"/>
      <c r="E26" s="232"/>
      <c r="F26" s="232"/>
      <c r="G26" s="232"/>
      <c r="H26" s="232"/>
      <c r="I26" s="232"/>
      <c r="J26" s="95"/>
      <c r="K26" s="95"/>
      <c r="L26" s="95"/>
      <c r="M26" s="96"/>
      <c r="N26" s="97"/>
      <c r="O26" s="3">
        <v>14</v>
      </c>
      <c r="P26" s="6">
        <f>SUM(J26:N26)</f>
        <v>0</v>
      </c>
    </row>
    <row r="27" spans="1:16" ht="36.5" customHeight="1" x14ac:dyDescent="0.35">
      <c r="A27" s="230"/>
      <c r="B27" s="2">
        <v>15</v>
      </c>
      <c r="C27" s="233" t="s">
        <v>30</v>
      </c>
      <c r="D27" s="234"/>
      <c r="E27" s="234"/>
      <c r="F27" s="234"/>
      <c r="G27" s="234"/>
      <c r="H27" s="234"/>
      <c r="I27" s="235"/>
      <c r="J27" s="98"/>
      <c r="K27" s="95"/>
      <c r="L27" s="95"/>
      <c r="M27" s="99"/>
      <c r="N27" s="100"/>
      <c r="O27" s="2">
        <v>15</v>
      </c>
      <c r="P27" s="6">
        <f t="shared" ref="P27:P30" si="3">SUM(J27:N27)</f>
        <v>0</v>
      </c>
    </row>
    <row r="28" spans="1:16" ht="22" customHeight="1" x14ac:dyDescent="0.35">
      <c r="A28" s="230"/>
      <c r="B28" s="3">
        <v>16</v>
      </c>
      <c r="C28" s="236" t="s">
        <v>31</v>
      </c>
      <c r="D28" s="236"/>
      <c r="E28" s="236"/>
      <c r="F28" s="236"/>
      <c r="G28" s="236"/>
      <c r="H28" s="236"/>
      <c r="I28" s="236"/>
      <c r="J28" s="101">
        <f>J17-J24-J26+J23</f>
        <v>0</v>
      </c>
      <c r="K28" s="102">
        <f>K17-K24-K26+K23</f>
        <v>0</v>
      </c>
      <c r="L28" s="102">
        <f>L17-L24-L26+L23</f>
        <v>0</v>
      </c>
      <c r="M28" s="102">
        <f t="shared" ref="M28:N28" si="4">M17-M24-M26+M23</f>
        <v>0</v>
      </c>
      <c r="N28" s="102">
        <f t="shared" si="4"/>
        <v>0</v>
      </c>
      <c r="O28" s="3">
        <v>16</v>
      </c>
      <c r="P28" s="6">
        <f t="shared" si="3"/>
        <v>0</v>
      </c>
    </row>
    <row r="29" spans="1:16" ht="22" customHeight="1" x14ac:dyDescent="0.35">
      <c r="A29" s="230"/>
      <c r="B29" s="3">
        <v>17</v>
      </c>
      <c r="C29" s="184" t="s">
        <v>32</v>
      </c>
      <c r="D29" s="184"/>
      <c r="E29" s="184"/>
      <c r="F29" s="184"/>
      <c r="G29" s="184"/>
      <c r="H29" s="184"/>
      <c r="I29" s="184"/>
      <c r="J29" s="103">
        <f>J17-J24</f>
        <v>0</v>
      </c>
      <c r="K29" s="104">
        <f>K17-K24</f>
        <v>0</v>
      </c>
      <c r="L29" s="104">
        <f>L17-L24</f>
        <v>0</v>
      </c>
      <c r="M29" s="104">
        <f t="shared" ref="M29:N29" si="5">M17-M24</f>
        <v>0</v>
      </c>
      <c r="N29" s="104">
        <f t="shared" si="5"/>
        <v>0</v>
      </c>
      <c r="O29" s="3">
        <v>17</v>
      </c>
      <c r="P29" s="6">
        <f t="shared" si="3"/>
        <v>0</v>
      </c>
    </row>
    <row r="30" spans="1:16" ht="22" customHeight="1" x14ac:dyDescent="0.35">
      <c r="A30" s="231"/>
      <c r="B30" s="3">
        <v>18</v>
      </c>
      <c r="C30" s="185" t="s">
        <v>33</v>
      </c>
      <c r="D30" s="185"/>
      <c r="E30" s="185"/>
      <c r="F30" s="185"/>
      <c r="G30" s="185"/>
      <c r="H30" s="185"/>
      <c r="I30" s="185"/>
      <c r="J30" s="104">
        <f>J29+J24</f>
        <v>0</v>
      </c>
      <c r="K30" s="104">
        <f>K29+K24</f>
        <v>0</v>
      </c>
      <c r="L30" s="104">
        <f>L29+L24</f>
        <v>0</v>
      </c>
      <c r="M30" s="104">
        <f t="shared" ref="M30:N30" si="6">M29+M24</f>
        <v>0</v>
      </c>
      <c r="N30" s="104">
        <f t="shared" si="6"/>
        <v>0</v>
      </c>
      <c r="O30" s="3">
        <v>18</v>
      </c>
      <c r="P30" s="6">
        <f t="shared" si="3"/>
        <v>0</v>
      </c>
    </row>
    <row r="31" spans="1:16" ht="34" customHeight="1" x14ac:dyDescent="0.35">
      <c r="A31" s="223" t="s">
        <v>689</v>
      </c>
      <c r="B31" s="224"/>
      <c r="C31" s="224"/>
      <c r="D31" s="224"/>
      <c r="E31" s="224"/>
      <c r="F31" s="224"/>
      <c r="G31" s="224"/>
      <c r="H31" s="224"/>
      <c r="I31" s="224"/>
      <c r="J31" s="224"/>
      <c r="K31" s="224"/>
      <c r="L31" s="224"/>
      <c r="M31" s="224"/>
      <c r="N31" s="224"/>
      <c r="O31" s="224"/>
      <c r="P31" s="225"/>
    </row>
    <row r="32" spans="1:16" ht="35" customHeight="1" x14ac:dyDescent="0.35">
      <c r="A32" s="226" t="s">
        <v>690</v>
      </c>
      <c r="B32" s="227"/>
      <c r="C32" s="227"/>
      <c r="D32" s="227"/>
      <c r="E32" s="227"/>
      <c r="F32" s="227"/>
      <c r="G32" s="227"/>
      <c r="H32" s="227"/>
      <c r="I32" s="227"/>
      <c r="J32" s="227"/>
      <c r="K32" s="227"/>
      <c r="L32" s="227"/>
      <c r="M32" s="227"/>
      <c r="N32" s="227"/>
      <c r="O32" s="227"/>
      <c r="P32" s="228"/>
    </row>
    <row r="33" spans="1:16" ht="33.5" customHeight="1" x14ac:dyDescent="0.35">
      <c r="A33" s="226" t="s">
        <v>691</v>
      </c>
      <c r="B33" s="227"/>
      <c r="C33" s="227"/>
      <c r="D33" s="227"/>
      <c r="E33" s="227"/>
      <c r="F33" s="227"/>
      <c r="G33" s="227"/>
      <c r="H33" s="227"/>
      <c r="I33" s="227"/>
      <c r="J33" s="227"/>
      <c r="K33" s="227"/>
      <c r="L33" s="227"/>
      <c r="M33" s="227"/>
      <c r="N33" s="227"/>
      <c r="O33" s="227"/>
      <c r="P33" s="228"/>
    </row>
    <row r="34" spans="1:16" ht="38" customHeight="1" x14ac:dyDescent="0.35">
      <c r="A34" s="223" t="s">
        <v>692</v>
      </c>
      <c r="B34" s="224"/>
      <c r="C34" s="224"/>
      <c r="D34" s="224"/>
      <c r="E34" s="224"/>
      <c r="F34" s="224"/>
      <c r="G34" s="224"/>
      <c r="H34" s="224"/>
      <c r="I34" s="224"/>
      <c r="J34" s="224"/>
      <c r="K34" s="224"/>
      <c r="L34" s="224"/>
      <c r="M34" s="224"/>
      <c r="N34" s="224"/>
      <c r="O34" s="224"/>
      <c r="P34" s="225"/>
    </row>
    <row r="35" spans="1:16" ht="40" customHeight="1" x14ac:dyDescent="0.35">
      <c r="A35" s="226" t="s">
        <v>693</v>
      </c>
      <c r="B35" s="227"/>
      <c r="C35" s="227"/>
      <c r="D35" s="227"/>
      <c r="E35" s="227"/>
      <c r="F35" s="227"/>
      <c r="G35" s="227"/>
      <c r="H35" s="227"/>
      <c r="I35" s="227"/>
      <c r="J35" s="227"/>
      <c r="K35" s="227"/>
      <c r="L35" s="227"/>
      <c r="M35" s="227"/>
      <c r="N35" s="227"/>
      <c r="O35" s="227"/>
      <c r="P35" s="228"/>
    </row>
    <row r="36" spans="1:16" ht="87.5" customHeight="1" x14ac:dyDescent="0.35">
      <c r="A36" s="176" t="s">
        <v>34</v>
      </c>
      <c r="B36" s="177"/>
      <c r="C36" s="177"/>
      <c r="D36" s="177"/>
      <c r="E36" s="177"/>
      <c r="F36" s="177"/>
      <c r="G36" s="177"/>
      <c r="H36" s="177"/>
      <c r="I36" s="206"/>
      <c r="J36" s="83" t="str">
        <f>IF(C6="Church Name - Dropdown","Church A",C6)</f>
        <v>Church A</v>
      </c>
      <c r="K36" s="84" t="str">
        <f>IF(F6="Church Name - Dropdown","Church B",F6)</f>
        <v>Church B</v>
      </c>
      <c r="L36" s="83" t="str">
        <f>IF(J6="Church Name - Dropdown","Church C",J6)</f>
        <v>Church C</v>
      </c>
      <c r="M36" s="85" t="str">
        <f>IF(M6="Church Name - Dropdown","Church D",M6)</f>
        <v>Church D</v>
      </c>
      <c r="N36" s="85" t="str">
        <f>IF(O6="Church Name - Dropdown","Church E",O6)</f>
        <v>Church E</v>
      </c>
      <c r="O36" s="207"/>
      <c r="P36" s="208"/>
    </row>
    <row r="37" spans="1:16" ht="51.5" customHeight="1" x14ac:dyDescent="0.35">
      <c r="A37" s="209">
        <v>19</v>
      </c>
      <c r="B37" s="211" t="s">
        <v>35</v>
      </c>
      <c r="C37" s="212"/>
      <c r="D37" s="212"/>
      <c r="E37" s="212"/>
      <c r="F37" s="212"/>
      <c r="G37" s="212"/>
      <c r="H37" s="212"/>
      <c r="I37" s="213"/>
      <c r="J37" s="105"/>
      <c r="K37" s="105"/>
      <c r="L37" s="105"/>
      <c r="M37" s="105"/>
      <c r="N37" s="105"/>
      <c r="O37" s="217" t="s">
        <v>12</v>
      </c>
      <c r="P37" s="218"/>
    </row>
    <row r="38" spans="1:16" ht="45.5" customHeight="1" x14ac:dyDescent="0.35">
      <c r="A38" s="210"/>
      <c r="B38" s="214"/>
      <c r="C38" s="215"/>
      <c r="D38" s="215"/>
      <c r="E38" s="215"/>
      <c r="F38" s="215"/>
      <c r="G38" s="215"/>
      <c r="H38" s="215"/>
      <c r="I38" s="216"/>
      <c r="J38" s="8">
        <f>IF(J37="x",J30,0)</f>
        <v>0</v>
      </c>
      <c r="K38" s="9">
        <f>IF(K37="x",K30,0)</f>
        <v>0</v>
      </c>
      <c r="L38" s="9">
        <f>IF(L37="x",L30,0)</f>
        <v>0</v>
      </c>
      <c r="M38" s="9">
        <f>IF(M37="x",M30,0)</f>
        <v>0</v>
      </c>
      <c r="N38" s="9">
        <f>IF(N37="x",N30,0)</f>
        <v>0</v>
      </c>
      <c r="O38" s="219"/>
      <c r="P38" s="220"/>
    </row>
    <row r="39" spans="1:16" ht="48.5" customHeight="1" x14ac:dyDescent="0.35">
      <c r="A39" s="3">
        <v>20</v>
      </c>
      <c r="B39" s="221" t="s">
        <v>36</v>
      </c>
      <c r="C39" s="221"/>
      <c r="D39" s="221"/>
      <c r="E39" s="221"/>
      <c r="F39" s="222"/>
      <c r="G39" s="222"/>
      <c r="H39" s="222"/>
      <c r="I39" s="222"/>
      <c r="J39" s="10">
        <f>J38*0.25</f>
        <v>0</v>
      </c>
      <c r="K39" s="10">
        <f>K38*0.25</f>
        <v>0</v>
      </c>
      <c r="L39" s="10">
        <f>L38*0.25</f>
        <v>0</v>
      </c>
      <c r="M39" s="10">
        <f t="shared" ref="M39:N39" si="7">M38*0.25</f>
        <v>0</v>
      </c>
      <c r="N39" s="10">
        <f t="shared" si="7"/>
        <v>0</v>
      </c>
      <c r="O39" s="3">
        <v>20</v>
      </c>
      <c r="P39" s="10">
        <f>SUM(J39:N39)</f>
        <v>0</v>
      </c>
    </row>
    <row r="40" spans="1:16" ht="28.5" customHeight="1" thickBot="1" x14ac:dyDescent="0.4">
      <c r="A40" s="200" t="s">
        <v>37</v>
      </c>
      <c r="B40" s="201"/>
      <c r="C40" s="201"/>
      <c r="D40" s="201"/>
      <c r="E40" s="201"/>
      <c r="F40" s="201"/>
      <c r="G40" s="201"/>
      <c r="H40" s="201"/>
      <c r="I40" s="201"/>
      <c r="J40" s="202"/>
      <c r="K40" s="201"/>
      <c r="L40" s="201"/>
      <c r="M40" s="201"/>
      <c r="N40" s="201"/>
      <c r="O40" s="201"/>
      <c r="P40" s="203"/>
    </row>
    <row r="41" spans="1:16" ht="25" customHeight="1" thickBot="1" x14ac:dyDescent="0.4">
      <c r="A41" s="178" t="s">
        <v>38</v>
      </c>
      <c r="B41" s="179"/>
      <c r="C41" s="179"/>
      <c r="D41" s="179"/>
      <c r="E41" s="179"/>
      <c r="F41" s="179"/>
      <c r="G41" s="179"/>
      <c r="H41" s="11"/>
      <c r="I41" s="11"/>
      <c r="J41" s="12"/>
      <c r="K41" s="12"/>
      <c r="L41" s="12"/>
      <c r="M41" s="12"/>
      <c r="N41" s="12"/>
      <c r="O41" s="13"/>
      <c r="P41" s="106"/>
    </row>
    <row r="42" spans="1:16" ht="26.5" customHeight="1" thickBot="1" x14ac:dyDescent="0.4">
      <c r="A42" s="204" t="s">
        <v>39</v>
      </c>
      <c r="B42" s="205"/>
      <c r="C42" s="205"/>
      <c r="D42" s="205"/>
      <c r="E42" s="205"/>
      <c r="F42" s="205"/>
      <c r="G42" s="205"/>
      <c r="H42" s="205"/>
      <c r="I42" s="205"/>
      <c r="J42" s="205"/>
      <c r="K42" s="205"/>
      <c r="L42" s="12"/>
      <c r="M42" s="12"/>
      <c r="N42" s="12"/>
      <c r="O42" s="13"/>
      <c r="P42" s="106"/>
    </row>
    <row r="43" spans="1:16" ht="23" customHeight="1" thickBot="1" x14ac:dyDescent="0.4">
      <c r="A43" s="204" t="s">
        <v>40</v>
      </c>
      <c r="B43" s="205"/>
      <c r="C43" s="205"/>
      <c r="D43" s="205"/>
      <c r="E43" s="205"/>
      <c r="F43" s="205"/>
      <c r="G43" s="205"/>
      <c r="H43" s="11"/>
      <c r="I43" s="11"/>
      <c r="J43" s="12"/>
      <c r="K43" s="12"/>
      <c r="L43" s="12"/>
      <c r="M43" s="12"/>
      <c r="N43" s="12"/>
      <c r="O43" s="13"/>
      <c r="P43" s="106"/>
    </row>
    <row r="44" spans="1:16" ht="26.5" customHeight="1" thickBot="1" x14ac:dyDescent="0.4">
      <c r="A44" s="204" t="s">
        <v>41</v>
      </c>
      <c r="B44" s="205"/>
      <c r="C44" s="205"/>
      <c r="D44" s="205"/>
      <c r="E44" s="205"/>
      <c r="F44" s="205"/>
      <c r="G44" s="205"/>
      <c r="H44" s="205"/>
      <c r="I44" s="205"/>
      <c r="J44" s="205"/>
      <c r="K44" s="12"/>
      <c r="L44" s="12"/>
      <c r="M44" s="12"/>
      <c r="N44" s="12"/>
      <c r="O44" s="13"/>
      <c r="P44" s="106"/>
    </row>
    <row r="45" spans="1:16" ht="26.5" customHeight="1" thickBot="1" x14ac:dyDescent="0.4">
      <c r="A45" s="204" t="s">
        <v>42</v>
      </c>
      <c r="B45" s="205"/>
      <c r="C45" s="205"/>
      <c r="D45" s="205"/>
      <c r="E45" s="205"/>
      <c r="F45" s="205"/>
      <c r="G45" s="205"/>
      <c r="H45" s="205"/>
      <c r="I45" s="205"/>
      <c r="J45" s="205"/>
      <c r="K45" s="205"/>
      <c r="L45" s="14"/>
      <c r="M45" s="14"/>
      <c r="N45" s="14"/>
      <c r="O45" s="15"/>
      <c r="P45" s="106"/>
    </row>
    <row r="46" spans="1:16" ht="41.5" customHeight="1" x14ac:dyDescent="0.35">
      <c r="A46" s="3">
        <v>21</v>
      </c>
      <c r="B46" s="191" t="s">
        <v>43</v>
      </c>
      <c r="C46" s="192"/>
      <c r="D46" s="192"/>
      <c r="E46" s="192"/>
      <c r="F46" s="192"/>
      <c r="G46" s="192"/>
      <c r="H46" s="192"/>
      <c r="I46" s="193"/>
      <c r="J46" s="107"/>
      <c r="K46" s="90"/>
      <c r="L46" s="90"/>
      <c r="M46" s="90"/>
      <c r="N46" s="90"/>
      <c r="O46" s="3">
        <v>21</v>
      </c>
      <c r="P46" s="16">
        <f>SUM(J46:N46)</f>
        <v>0</v>
      </c>
    </row>
    <row r="47" spans="1:16" ht="45" customHeight="1" x14ac:dyDescent="0.35">
      <c r="A47" s="3">
        <v>22</v>
      </c>
      <c r="B47" s="194" t="s">
        <v>44</v>
      </c>
      <c r="C47" s="194"/>
      <c r="D47" s="194"/>
      <c r="E47" s="194"/>
      <c r="F47" s="194"/>
      <c r="G47" s="194"/>
      <c r="H47" s="194"/>
      <c r="I47" s="194"/>
      <c r="J47" s="92">
        <f>J30+J39</f>
        <v>0</v>
      </c>
      <c r="K47" s="92">
        <f>K30+K39</f>
        <v>0</v>
      </c>
      <c r="L47" s="92">
        <f>L30+L39</f>
        <v>0</v>
      </c>
      <c r="M47" s="92">
        <f t="shared" ref="M47:N47" si="8">M30+M39</f>
        <v>0</v>
      </c>
      <c r="N47" s="92">
        <f t="shared" si="8"/>
        <v>0</v>
      </c>
      <c r="O47" s="3">
        <v>22</v>
      </c>
      <c r="P47" s="16">
        <f t="shared" ref="P47:P53" si="9">SUM(J47:N47)</f>
        <v>0</v>
      </c>
    </row>
    <row r="48" spans="1:16" ht="42" customHeight="1" x14ac:dyDescent="0.35">
      <c r="A48" s="3">
        <v>23</v>
      </c>
      <c r="B48" s="195" t="s">
        <v>45</v>
      </c>
      <c r="C48" s="195"/>
      <c r="D48" s="195"/>
      <c r="E48" s="195"/>
      <c r="F48" s="195"/>
      <c r="G48" s="195"/>
      <c r="H48" s="195"/>
      <c r="I48" s="195"/>
      <c r="J48" s="92">
        <f>IF(AND($P42&lt;&gt;"X",$P45&lt;&gt;"X"),J47*0.14,0)</f>
        <v>0</v>
      </c>
      <c r="K48" s="92">
        <f>IF(AND($P42&lt;&gt;"X",$P45&lt;&gt;"X"),K47*0.14,0)</f>
        <v>0</v>
      </c>
      <c r="L48" s="108">
        <f>IF(AND($P42&lt;&gt;"X",$P45&lt;&gt;"X"),L47*0.14,0)</f>
        <v>0</v>
      </c>
      <c r="M48" s="108">
        <f>IF(AND($P42&lt;&gt;"X",$P45&lt;&gt;"X"),M47*0.14,0)</f>
        <v>0</v>
      </c>
      <c r="N48" s="108">
        <f>IF(AND($P42&lt;&gt;"X",$P45&lt;&gt;"X"),N47*0.14,0)</f>
        <v>0</v>
      </c>
      <c r="O48" s="3">
        <v>23</v>
      </c>
      <c r="P48" s="16">
        <f t="shared" si="9"/>
        <v>0</v>
      </c>
    </row>
    <row r="49" spans="1:16" ht="41" customHeight="1" x14ac:dyDescent="0.35">
      <c r="A49" s="3">
        <v>24</v>
      </c>
      <c r="B49" s="196" t="s">
        <v>46</v>
      </c>
      <c r="C49" s="196"/>
      <c r="D49" s="196"/>
      <c r="E49" s="196"/>
      <c r="F49" s="196"/>
      <c r="G49" s="196"/>
      <c r="H49" s="196"/>
      <c r="I49" s="196"/>
      <c r="J49" s="92">
        <f>IF(AND(J47&gt;0,$P41=0,$P42=0,$P43=0,$P44=0,$P45=0),J47*0.034,0)</f>
        <v>0</v>
      </c>
      <c r="K49" s="92">
        <f>IF(AND(K47&gt;0,$P41=0,$P42=0,$P43=0,$P44=0,$P45=0),K47*0.034,0)</f>
        <v>0</v>
      </c>
      <c r="L49" s="92">
        <f>IF(AND(L47&gt;0,$P41=0,$P42=0,$P43=0,$P44=0,$P45=0),L47*0.034,0)</f>
        <v>0</v>
      </c>
      <c r="M49" s="92">
        <f>IF(AND(M47&gt;0,$P41=0,$P42=0,$P43=0,$P44=0,$P45=0),M47*0.034,0)</f>
        <v>0</v>
      </c>
      <c r="N49" s="92">
        <f>IF(AND(N47&gt;0,$P41=0,$P42=0,$P43=0,$P44=0,$P45=0),N47*0.034,0)</f>
        <v>0</v>
      </c>
      <c r="O49" s="3">
        <v>24</v>
      </c>
      <c r="P49" s="16">
        <f t="shared" si="9"/>
        <v>0</v>
      </c>
    </row>
    <row r="50" spans="1:16" ht="44" customHeight="1" x14ac:dyDescent="0.35">
      <c r="A50" s="3">
        <v>25</v>
      </c>
      <c r="B50" s="197" t="s">
        <v>47</v>
      </c>
      <c r="C50" s="198"/>
      <c r="D50" s="198"/>
      <c r="E50" s="198"/>
      <c r="F50" s="198"/>
      <c r="G50" s="198"/>
      <c r="H50" s="198"/>
      <c r="I50" s="199"/>
      <c r="J50" s="92">
        <f>IF(AND($P42=0,$P45&gt;0),J47*0.14,0)</f>
        <v>0</v>
      </c>
      <c r="K50" s="108">
        <f>IF(AND($P42=0,$P45&gt;0),K47*0.14,0)</f>
        <v>0</v>
      </c>
      <c r="L50" s="108">
        <f>IF(AND($P42=0,$P45&gt;0),L47*0.14,0)</f>
        <v>0</v>
      </c>
      <c r="M50" s="108">
        <f>IF(AND($P42=0,$P45&gt;0),M47*0.14,0)</f>
        <v>0</v>
      </c>
      <c r="N50" s="108">
        <f>IF(AND($P42=0,$P45&gt;0),N47*0.14,0)</f>
        <v>0</v>
      </c>
      <c r="O50" s="3">
        <v>25</v>
      </c>
      <c r="P50" s="16">
        <f t="shared" si="9"/>
        <v>0</v>
      </c>
    </row>
    <row r="51" spans="1:16" ht="48.5" customHeight="1" x14ac:dyDescent="0.35">
      <c r="A51" s="3">
        <v>26</v>
      </c>
      <c r="B51" s="195" t="s">
        <v>48</v>
      </c>
      <c r="C51" s="195"/>
      <c r="D51" s="195"/>
      <c r="E51" s="195"/>
      <c r="F51" s="195"/>
      <c r="G51" s="195"/>
      <c r="H51" s="195"/>
      <c r="I51" s="195"/>
      <c r="J51" s="92">
        <f>IF(OR(AND($J47+$K47+$L47,J47&gt;0,$P41=0,$P42=0,$P43=0,$P44=$P45=0),$P44&gt;0),J47*0.022,0)</f>
        <v>0</v>
      </c>
      <c r="K51" s="92">
        <f>IF(OR(AND($J47+$K47+$L47,K47&gt;0,$P41=0,$P42=0,$P43=0,$P44=$P45=0),$P44&gt;0),K47*0.022,0)</f>
        <v>0</v>
      </c>
      <c r="L51" s="92">
        <f>IF(OR(AND($J47+$K47+$L47,L47&gt;0,$P41=0,$P42=0,$P43=0,$P44=$P45=0),$P44&gt;0),L47*0.022,0)</f>
        <v>0</v>
      </c>
      <c r="M51" s="92">
        <f>IF(OR(AND($J47+$K47+$L47,M47&gt;0,$P41=0,$P42=0,$P43=0,$P44=$P45=0),$P44&gt;0),M47*0.022,0)</f>
        <v>0</v>
      </c>
      <c r="N51" s="92">
        <f>IF(OR(AND($J47+$K47+$L47,N47&gt;0,$P41=0,$P42=0,$P43=0,$P44=$P45=0),$P44&gt;0),N47*0.022,0)</f>
        <v>0</v>
      </c>
      <c r="O51" s="3">
        <v>26</v>
      </c>
      <c r="P51" s="16">
        <f t="shared" si="9"/>
        <v>0</v>
      </c>
    </row>
    <row r="52" spans="1:16" ht="32.5" customHeight="1" x14ac:dyDescent="0.35">
      <c r="A52" s="3">
        <v>27</v>
      </c>
      <c r="B52" s="184" t="s">
        <v>49</v>
      </c>
      <c r="C52" s="184"/>
      <c r="D52" s="184"/>
      <c r="E52" s="184"/>
      <c r="F52" s="184"/>
      <c r="G52" s="184"/>
      <c r="H52" s="184"/>
      <c r="I52" s="184"/>
      <c r="J52" s="92"/>
      <c r="K52" s="92"/>
      <c r="L52" s="92"/>
      <c r="M52" s="92"/>
      <c r="N52" s="92"/>
      <c r="O52" s="3">
        <v>27</v>
      </c>
      <c r="P52" s="16">
        <f t="shared" si="9"/>
        <v>0</v>
      </c>
    </row>
    <row r="53" spans="1:16" x14ac:dyDescent="0.35">
      <c r="A53" s="3">
        <v>28</v>
      </c>
      <c r="B53" s="185" t="s">
        <v>50</v>
      </c>
      <c r="C53" s="185"/>
      <c r="D53" s="185"/>
      <c r="E53" s="185"/>
      <c r="F53" s="185"/>
      <c r="G53" s="185"/>
      <c r="H53" s="185"/>
      <c r="I53" s="185"/>
      <c r="J53" s="4">
        <f>J46+J48+J49+J50+J51+J52</f>
        <v>0</v>
      </c>
      <c r="K53" s="4">
        <f>K46+K48+K49+K50+K51+K52</f>
        <v>0</v>
      </c>
      <c r="L53" s="4">
        <f>L46+L48+L49+L50+L51+L52</f>
        <v>0</v>
      </c>
      <c r="M53" s="4">
        <f t="shared" ref="M53:N53" si="10">M46+M48+M49+M50+M51+M52</f>
        <v>0</v>
      </c>
      <c r="N53" s="4">
        <f t="shared" si="10"/>
        <v>0</v>
      </c>
      <c r="O53" s="3">
        <v>28</v>
      </c>
      <c r="P53" s="16">
        <f t="shared" si="9"/>
        <v>0</v>
      </c>
    </row>
    <row r="54" spans="1:16" x14ac:dyDescent="0.35">
      <c r="A54" s="186" t="s">
        <v>51</v>
      </c>
      <c r="B54" s="187"/>
      <c r="C54" s="187"/>
      <c r="D54" s="187"/>
      <c r="E54" s="187"/>
      <c r="F54" s="187"/>
      <c r="G54" s="187"/>
      <c r="H54" s="187"/>
      <c r="I54" s="187"/>
      <c r="J54" s="187"/>
      <c r="K54" s="187"/>
      <c r="L54" s="187"/>
      <c r="M54" s="187"/>
      <c r="N54" s="187"/>
      <c r="O54" s="187"/>
      <c r="P54" s="188"/>
    </row>
    <row r="55" spans="1:16" ht="21.5" customHeight="1" x14ac:dyDescent="0.35">
      <c r="A55" s="3">
        <v>29</v>
      </c>
      <c r="B55" s="189" t="s">
        <v>52</v>
      </c>
      <c r="C55" s="190"/>
      <c r="D55" s="190"/>
      <c r="E55" s="190"/>
      <c r="F55" s="190"/>
      <c r="G55" s="190"/>
      <c r="H55" s="190"/>
      <c r="I55" s="190"/>
      <c r="J55" s="90"/>
      <c r="K55" s="90"/>
      <c r="L55" s="90"/>
      <c r="M55" s="90"/>
      <c r="N55" s="90"/>
      <c r="O55" s="3">
        <v>29</v>
      </c>
      <c r="P55" s="4">
        <f>SUM(J55:N55)</f>
        <v>0</v>
      </c>
    </row>
    <row r="56" spans="1:16" ht="24" customHeight="1" x14ac:dyDescent="0.35">
      <c r="A56" s="3">
        <v>30</v>
      </c>
      <c r="B56" s="189" t="s">
        <v>53</v>
      </c>
      <c r="C56" s="190"/>
      <c r="D56" s="190"/>
      <c r="E56" s="190"/>
      <c r="F56" s="190"/>
      <c r="G56" s="190"/>
      <c r="H56" s="190"/>
      <c r="I56" s="190"/>
      <c r="J56" s="90"/>
      <c r="K56" s="90"/>
      <c r="L56" s="90"/>
      <c r="M56" s="90"/>
      <c r="N56" s="90"/>
      <c r="O56" s="3">
        <v>30</v>
      </c>
      <c r="P56" s="4">
        <f t="shared" ref="P56:P58" si="11">SUM(J56:N56)</f>
        <v>0</v>
      </c>
    </row>
    <row r="57" spans="1:16" ht="25.5" customHeight="1" x14ac:dyDescent="0.35">
      <c r="A57" s="3">
        <v>31</v>
      </c>
      <c r="B57" s="189" t="s">
        <v>54</v>
      </c>
      <c r="C57" s="190"/>
      <c r="D57" s="190"/>
      <c r="E57" s="190"/>
      <c r="F57" s="190"/>
      <c r="G57" s="190"/>
      <c r="H57" s="190"/>
      <c r="I57" s="190"/>
      <c r="J57" s="90"/>
      <c r="K57" s="90"/>
      <c r="L57" s="90"/>
      <c r="M57" s="90"/>
      <c r="N57" s="90"/>
      <c r="O57" s="3">
        <v>31</v>
      </c>
      <c r="P57" s="4">
        <f t="shared" si="11"/>
        <v>0</v>
      </c>
    </row>
    <row r="58" spans="1:16" ht="26.5" customHeight="1" x14ac:dyDescent="0.35">
      <c r="A58" s="3">
        <v>32</v>
      </c>
      <c r="B58" s="175" t="s">
        <v>55</v>
      </c>
      <c r="C58" s="175"/>
      <c r="D58" s="175"/>
      <c r="E58" s="175"/>
      <c r="F58" s="175"/>
      <c r="G58" s="175"/>
      <c r="H58" s="175"/>
      <c r="I58" s="175"/>
      <c r="J58" s="18">
        <f>SUM(J55:J57)</f>
        <v>0</v>
      </c>
      <c r="K58" s="18">
        <f>SUM(K55:K57)</f>
        <v>0</v>
      </c>
      <c r="L58" s="18">
        <f>SUM(L55:L57)</f>
        <v>0</v>
      </c>
      <c r="M58" s="18">
        <f t="shared" ref="M58:N58" si="12">SUM(M55:M57)</f>
        <v>0</v>
      </c>
      <c r="N58" s="18">
        <f t="shared" si="12"/>
        <v>0</v>
      </c>
      <c r="O58" s="3">
        <v>32</v>
      </c>
      <c r="P58" s="4">
        <f t="shared" si="11"/>
        <v>0</v>
      </c>
    </row>
    <row r="59" spans="1:16" ht="77.5" customHeight="1" x14ac:dyDescent="0.35">
      <c r="A59" s="176" t="s">
        <v>56</v>
      </c>
      <c r="B59" s="177"/>
      <c r="C59" s="177"/>
      <c r="D59" s="177"/>
      <c r="E59" s="177"/>
      <c r="F59" s="177"/>
      <c r="G59" s="177"/>
      <c r="H59" s="177"/>
      <c r="I59" s="177"/>
      <c r="J59" s="83" t="str">
        <f>IF(C6="Church Name - Dropdown","Church A",C6)</f>
        <v>Church A</v>
      </c>
      <c r="K59" s="83" t="str">
        <f>IF(F6="Church Name - Dropdown","Church B",F6)</f>
        <v>Church B</v>
      </c>
      <c r="L59" s="83" t="str">
        <f>IF(J6="Church Name - Dropdown","Church C",J6)</f>
        <v>Church C</v>
      </c>
      <c r="M59" s="83" t="str">
        <f>IF(M6="Church Name - Dropdown","Church D",M6)</f>
        <v>Church D</v>
      </c>
      <c r="N59" s="83" t="str">
        <f>IF(O6="Church Name - Dropdown","Church E",O6)</f>
        <v>Church E</v>
      </c>
      <c r="O59" s="19"/>
      <c r="P59" s="7" t="s">
        <v>12</v>
      </c>
    </row>
    <row r="60" spans="1:16" ht="26.5" customHeight="1" x14ac:dyDescent="0.35">
      <c r="A60" s="3">
        <v>33</v>
      </c>
      <c r="B60" s="178" t="s">
        <v>57</v>
      </c>
      <c r="C60" s="179"/>
      <c r="D60" s="179"/>
      <c r="E60" s="179"/>
      <c r="F60" s="179"/>
      <c r="G60" s="179"/>
      <c r="H60" s="179"/>
      <c r="I60" s="180"/>
      <c r="J60" s="20">
        <f>SUM(J30+J53+J58)</f>
        <v>0</v>
      </c>
      <c r="K60" s="20">
        <f>SUM(K30+K53+K58)</f>
        <v>0</v>
      </c>
      <c r="L60" s="20">
        <f>SUM(L30+L53+L58)</f>
        <v>0</v>
      </c>
      <c r="M60" s="20">
        <f t="shared" ref="M60:N60" si="13">SUM(M30+M53+M58)</f>
        <v>0</v>
      </c>
      <c r="N60" s="20">
        <f t="shared" si="13"/>
        <v>0</v>
      </c>
      <c r="O60" s="3">
        <v>33</v>
      </c>
      <c r="P60" s="20">
        <f>SUM(J60:N60)</f>
        <v>0</v>
      </c>
    </row>
    <row r="61" spans="1:16" x14ac:dyDescent="0.35">
      <c r="A61" s="21"/>
      <c r="B61" s="17"/>
      <c r="C61" s="17"/>
      <c r="D61" s="17"/>
      <c r="E61" s="17"/>
      <c r="F61" s="17"/>
      <c r="G61" s="17"/>
      <c r="H61" s="17"/>
      <c r="I61" s="17"/>
      <c r="J61" s="5"/>
      <c r="K61" s="5"/>
      <c r="L61" s="5"/>
      <c r="M61" s="5"/>
      <c r="N61" s="5"/>
      <c r="O61" s="22"/>
      <c r="P61" s="5"/>
    </row>
    <row r="62" spans="1:16" x14ac:dyDescent="0.35">
      <c r="A62" s="181" t="s">
        <v>58</v>
      </c>
      <c r="B62" s="181"/>
      <c r="C62" s="181"/>
      <c r="D62" s="181"/>
      <c r="E62" s="181"/>
      <c r="F62" s="181"/>
      <c r="G62" s="181"/>
      <c r="H62" s="181"/>
      <c r="I62" s="181"/>
      <c r="J62" s="181"/>
      <c r="K62" s="181"/>
      <c r="L62" s="181"/>
      <c r="M62" s="181"/>
      <c r="N62" s="181"/>
      <c r="O62" s="181"/>
      <c r="P62" s="181"/>
    </row>
    <row r="63" spans="1:16" x14ac:dyDescent="0.35">
      <c r="A63" s="181"/>
      <c r="B63" s="181"/>
      <c r="C63" s="181"/>
      <c r="D63" s="181"/>
      <c r="E63" s="181"/>
      <c r="F63" s="181"/>
      <c r="G63" s="181"/>
      <c r="H63" s="181"/>
      <c r="I63" s="181"/>
      <c r="J63" s="181"/>
      <c r="K63" s="181"/>
      <c r="L63" s="181"/>
      <c r="M63" s="181"/>
      <c r="N63" s="181"/>
      <c r="O63" s="181"/>
      <c r="P63" s="181"/>
    </row>
    <row r="64" spans="1:16" x14ac:dyDescent="0.35">
      <c r="A64" s="23"/>
      <c r="B64" s="23"/>
      <c r="C64" s="23"/>
      <c r="D64" s="23"/>
      <c r="E64" s="23"/>
      <c r="F64" s="23"/>
      <c r="G64" s="23"/>
      <c r="H64" s="23"/>
      <c r="I64" s="23"/>
      <c r="J64" s="23"/>
      <c r="K64" s="23"/>
      <c r="L64" s="23"/>
      <c r="M64" s="23"/>
      <c r="N64" s="23"/>
      <c r="O64" s="23"/>
      <c r="P64" s="23"/>
    </row>
    <row r="65" spans="1:16" x14ac:dyDescent="0.35">
      <c r="A65" s="182" t="s">
        <v>699</v>
      </c>
      <c r="B65" s="182"/>
      <c r="C65" s="182"/>
      <c r="D65" s="182"/>
      <c r="E65" s="182"/>
      <c r="F65" s="182"/>
      <c r="G65" s="182"/>
      <c r="H65" s="182"/>
      <c r="I65" s="182"/>
      <c r="J65" s="182"/>
      <c r="K65" s="182"/>
      <c r="L65" s="182"/>
      <c r="M65" s="182"/>
      <c r="N65" s="182"/>
      <c r="O65" s="182"/>
      <c r="P65" s="182"/>
    </row>
    <row r="66" spans="1:16" x14ac:dyDescent="0.35">
      <c r="A66" s="182"/>
      <c r="B66" s="182"/>
      <c r="C66" s="182"/>
      <c r="D66" s="182"/>
      <c r="E66" s="182"/>
      <c r="F66" s="182"/>
      <c r="G66" s="182"/>
      <c r="H66" s="182"/>
      <c r="I66" s="182"/>
      <c r="J66" s="182"/>
      <c r="K66" s="182"/>
      <c r="L66" s="182"/>
      <c r="M66" s="182"/>
      <c r="N66" s="182"/>
      <c r="O66" s="182"/>
      <c r="P66" s="182"/>
    </row>
    <row r="67" spans="1:16" ht="21.5" customHeight="1" x14ac:dyDescent="0.35">
      <c r="A67" s="182"/>
      <c r="B67" s="182"/>
      <c r="C67" s="182"/>
      <c r="D67" s="182"/>
      <c r="E67" s="182"/>
      <c r="F67" s="182"/>
      <c r="G67" s="182"/>
      <c r="H67" s="182"/>
      <c r="I67" s="182"/>
      <c r="J67" s="182"/>
      <c r="K67" s="182"/>
      <c r="L67" s="182"/>
      <c r="M67" s="182"/>
      <c r="N67" s="182"/>
      <c r="O67" s="182"/>
      <c r="P67" s="182"/>
    </row>
    <row r="68" spans="1:16" x14ac:dyDescent="0.35">
      <c r="J68" s="24"/>
      <c r="K68" s="24"/>
      <c r="L68" s="24"/>
      <c r="M68" s="24"/>
      <c r="N68" s="24"/>
      <c r="O68" s="24"/>
      <c r="P68" s="24"/>
    </row>
    <row r="69" spans="1:16" x14ac:dyDescent="0.35">
      <c r="A69" s="132" t="s">
        <v>59</v>
      </c>
      <c r="B69" s="132"/>
      <c r="C69" s="132"/>
      <c r="D69" s="132"/>
      <c r="E69" s="132"/>
      <c r="F69" s="183"/>
      <c r="G69" s="183"/>
      <c r="H69" s="183"/>
      <c r="I69" s="183"/>
      <c r="J69" s="183"/>
      <c r="K69" s="24"/>
      <c r="L69" s="24"/>
      <c r="M69" s="24"/>
      <c r="N69" s="24"/>
      <c r="O69" s="24"/>
      <c r="P69" s="24"/>
    </row>
    <row r="70" spans="1:16" x14ac:dyDescent="0.35">
      <c r="A70" s="25"/>
      <c r="B70" s="25"/>
      <c r="C70" s="25"/>
      <c r="D70" s="26"/>
      <c r="E70" s="26"/>
      <c r="F70" s="26"/>
      <c r="G70" s="26"/>
      <c r="H70" s="26"/>
      <c r="I70" s="26"/>
      <c r="J70" s="24"/>
      <c r="K70" s="24"/>
      <c r="L70" s="24"/>
      <c r="M70" s="24"/>
      <c r="N70" s="24"/>
      <c r="O70" s="24"/>
      <c r="P70" s="24"/>
    </row>
    <row r="71" spans="1:16" ht="16" x14ac:dyDescent="0.4">
      <c r="A71" s="25"/>
      <c r="B71" s="25"/>
      <c r="C71" s="25"/>
      <c r="D71" s="172" t="s">
        <v>60</v>
      </c>
      <c r="E71" s="172"/>
      <c r="F71" s="172"/>
      <c r="G71" s="172"/>
      <c r="H71" s="172"/>
      <c r="I71" s="172"/>
      <c r="J71" s="27" t="s">
        <v>61</v>
      </c>
      <c r="K71" s="173" t="s">
        <v>62</v>
      </c>
      <c r="L71" s="173"/>
      <c r="M71" s="173"/>
      <c r="N71" s="173"/>
      <c r="O71" s="173"/>
      <c r="P71" s="173"/>
    </row>
    <row r="72" spans="1:16" ht="16" x14ac:dyDescent="0.35">
      <c r="A72" s="109" t="s">
        <v>63</v>
      </c>
      <c r="B72" s="109"/>
      <c r="C72" s="109"/>
      <c r="D72" s="112"/>
      <c r="E72" s="112"/>
      <c r="F72" s="112"/>
      <c r="G72" s="112"/>
      <c r="H72" s="112"/>
      <c r="I72" s="112"/>
      <c r="J72" s="28"/>
      <c r="K72" s="170"/>
      <c r="L72" s="112"/>
      <c r="M72" s="112"/>
      <c r="N72" s="112"/>
      <c r="O72" s="112"/>
      <c r="P72" s="112"/>
    </row>
    <row r="73" spans="1:16" ht="16" x14ac:dyDescent="0.35">
      <c r="A73" s="109" t="s">
        <v>64</v>
      </c>
      <c r="B73" s="109"/>
      <c r="C73" s="109"/>
      <c r="D73" s="110"/>
      <c r="E73" s="110"/>
      <c r="F73" s="110"/>
      <c r="G73" s="110"/>
      <c r="H73" s="110"/>
      <c r="I73" s="110"/>
      <c r="J73" s="28"/>
      <c r="K73" s="174"/>
      <c r="L73" s="110"/>
      <c r="M73" s="110"/>
      <c r="N73" s="110"/>
      <c r="O73" s="110"/>
      <c r="P73" s="110"/>
    </row>
    <row r="74" spans="1:16" ht="16" x14ac:dyDescent="0.35">
      <c r="A74" s="109" t="s">
        <v>65</v>
      </c>
      <c r="B74" s="109"/>
      <c r="C74" s="109"/>
      <c r="D74" s="110"/>
      <c r="E74" s="110"/>
      <c r="F74" s="110"/>
      <c r="G74" s="110"/>
      <c r="H74" s="110"/>
      <c r="I74" s="110"/>
      <c r="J74" s="28"/>
      <c r="K74" s="110"/>
      <c r="L74" s="110"/>
      <c r="M74" s="110"/>
      <c r="N74" s="110"/>
      <c r="O74" s="110"/>
      <c r="P74" s="110"/>
    </row>
    <row r="75" spans="1:16" ht="16" x14ac:dyDescent="0.35">
      <c r="A75" s="109" t="s">
        <v>66</v>
      </c>
      <c r="B75" s="109"/>
      <c r="C75" s="109"/>
      <c r="D75" s="110"/>
      <c r="E75" s="110"/>
      <c r="F75" s="110"/>
      <c r="G75" s="110"/>
      <c r="H75" s="110"/>
      <c r="I75" s="110"/>
      <c r="J75" s="28"/>
      <c r="K75" s="171"/>
      <c r="L75" s="171"/>
      <c r="M75" s="171"/>
      <c r="N75" s="171"/>
      <c r="O75" s="171"/>
      <c r="P75" s="171"/>
    </row>
    <row r="76" spans="1:16" ht="16" x14ac:dyDescent="0.35">
      <c r="A76" s="109" t="s">
        <v>171</v>
      </c>
      <c r="B76" s="109"/>
      <c r="C76" s="109"/>
      <c r="D76" s="110"/>
      <c r="E76" s="110"/>
      <c r="F76" s="110"/>
      <c r="G76" s="110"/>
      <c r="H76" s="110"/>
      <c r="I76" s="110"/>
      <c r="J76" s="28"/>
      <c r="K76" s="111"/>
      <c r="L76" s="111"/>
      <c r="M76" s="111"/>
      <c r="N76" s="111"/>
      <c r="O76" s="111"/>
      <c r="P76" s="111"/>
    </row>
    <row r="77" spans="1:16" ht="16" x14ac:dyDescent="0.35">
      <c r="A77" s="109" t="s">
        <v>172</v>
      </c>
      <c r="B77" s="109"/>
      <c r="C77" s="109"/>
      <c r="D77" s="110"/>
      <c r="E77" s="110"/>
      <c r="F77" s="110"/>
      <c r="G77" s="110"/>
      <c r="H77" s="110"/>
      <c r="I77" s="110"/>
      <c r="J77" s="28"/>
      <c r="K77" s="111"/>
      <c r="L77" s="111"/>
      <c r="M77" s="111"/>
      <c r="N77" s="111"/>
      <c r="O77" s="111"/>
      <c r="P77" s="111"/>
    </row>
    <row r="78" spans="1:16" ht="16" x14ac:dyDescent="0.35">
      <c r="A78" s="109" t="s">
        <v>67</v>
      </c>
      <c r="B78" s="109"/>
      <c r="C78" s="109"/>
      <c r="D78" s="110"/>
      <c r="E78" s="110"/>
      <c r="F78" s="110"/>
      <c r="G78" s="110"/>
      <c r="H78" s="110"/>
      <c r="I78" s="110"/>
      <c r="J78" s="28"/>
      <c r="K78" s="170"/>
      <c r="L78" s="112"/>
      <c r="M78" s="112"/>
      <c r="N78" s="112"/>
      <c r="O78" s="112"/>
      <c r="P78" s="112"/>
    </row>
    <row r="79" spans="1:16" ht="16" x14ac:dyDescent="0.35">
      <c r="A79" s="109" t="s">
        <v>68</v>
      </c>
      <c r="B79" s="109"/>
      <c r="C79" s="109"/>
      <c r="D79" s="110"/>
      <c r="E79" s="110"/>
      <c r="F79" s="110"/>
      <c r="G79" s="110"/>
      <c r="H79" s="110"/>
      <c r="I79" s="110"/>
      <c r="J79" s="28"/>
      <c r="K79" s="112"/>
      <c r="L79" s="112"/>
      <c r="M79" s="112"/>
      <c r="N79" s="112"/>
      <c r="O79" s="112"/>
      <c r="P79" s="112"/>
    </row>
    <row r="80" spans="1:16" ht="16" x14ac:dyDescent="0.35">
      <c r="A80" s="109" t="s">
        <v>69</v>
      </c>
      <c r="B80" s="109"/>
      <c r="C80" s="109"/>
      <c r="D80" s="110"/>
      <c r="E80" s="110"/>
      <c r="F80" s="110"/>
      <c r="G80" s="110"/>
      <c r="H80" s="110"/>
      <c r="I80" s="110"/>
      <c r="J80" s="28"/>
      <c r="K80" s="112"/>
      <c r="L80" s="112"/>
      <c r="M80" s="112"/>
      <c r="N80" s="112"/>
      <c r="O80" s="112"/>
      <c r="P80" s="112"/>
    </row>
    <row r="81" spans="1:16" ht="16" x14ac:dyDescent="0.35">
      <c r="A81" s="109" t="s">
        <v>173</v>
      </c>
      <c r="B81" s="109"/>
      <c r="C81" s="109"/>
      <c r="D81" s="110"/>
      <c r="E81" s="110"/>
      <c r="F81" s="110"/>
      <c r="G81" s="110"/>
      <c r="H81" s="110"/>
      <c r="I81" s="110"/>
      <c r="J81" s="28"/>
      <c r="K81" s="110"/>
      <c r="L81" s="110"/>
      <c r="M81" s="110"/>
      <c r="N81" s="110"/>
      <c r="O81" s="110"/>
      <c r="P81" s="110"/>
    </row>
    <row r="82" spans="1:16" ht="16" x14ac:dyDescent="0.35">
      <c r="A82" s="109" t="s">
        <v>174</v>
      </c>
      <c r="B82" s="109"/>
      <c r="C82" s="109"/>
      <c r="D82" s="110"/>
      <c r="E82" s="110"/>
      <c r="F82" s="110"/>
      <c r="G82" s="110"/>
      <c r="H82" s="110"/>
      <c r="I82" s="110"/>
      <c r="J82" s="28"/>
      <c r="K82" s="110"/>
      <c r="L82" s="110"/>
      <c r="M82" s="110"/>
      <c r="N82" s="110"/>
      <c r="O82" s="110"/>
      <c r="P82" s="110"/>
    </row>
    <row r="83" spans="1:16" ht="16" x14ac:dyDescent="0.35">
      <c r="A83" s="168" t="s">
        <v>70</v>
      </c>
      <c r="B83" s="168"/>
      <c r="C83" s="168"/>
      <c r="D83" s="110"/>
      <c r="E83" s="110"/>
      <c r="F83" s="110"/>
      <c r="G83" s="110"/>
      <c r="H83" s="110"/>
      <c r="I83" s="110"/>
      <c r="J83" s="28"/>
      <c r="K83" s="169"/>
      <c r="L83" s="169"/>
      <c r="M83" s="169"/>
      <c r="N83" s="169"/>
      <c r="O83" s="169"/>
      <c r="P83" s="169"/>
    </row>
    <row r="84" spans="1:16" x14ac:dyDescent="0.35">
      <c r="A84" s="164"/>
      <c r="B84" s="164"/>
      <c r="C84" s="164"/>
      <c r="D84" s="164"/>
      <c r="E84" s="164"/>
      <c r="F84" s="164"/>
      <c r="G84" s="164"/>
      <c r="H84" s="164"/>
      <c r="I84" s="164"/>
      <c r="J84" s="164"/>
      <c r="K84" s="164"/>
      <c r="L84" s="164"/>
      <c r="M84" s="164"/>
      <c r="N84" s="164"/>
      <c r="O84" s="164"/>
      <c r="P84" s="164"/>
    </row>
    <row r="86" spans="1:16" ht="18.5" x14ac:dyDescent="0.45">
      <c r="A86" s="143" t="s">
        <v>703</v>
      </c>
      <c r="B86" s="165"/>
      <c r="C86" s="165"/>
      <c r="D86" s="165"/>
      <c r="E86" s="165"/>
      <c r="F86" s="165"/>
      <c r="G86" s="165"/>
      <c r="H86" s="165"/>
      <c r="I86" s="165"/>
      <c r="J86" s="165"/>
      <c r="K86" s="165"/>
      <c r="L86" s="165"/>
      <c r="M86" s="165"/>
      <c r="N86" s="165"/>
      <c r="O86" s="165"/>
      <c r="P86" s="165"/>
    </row>
    <row r="88" spans="1:16" x14ac:dyDescent="0.35">
      <c r="A88" s="139" t="s">
        <v>71</v>
      </c>
      <c r="B88" s="139"/>
      <c r="C88" s="139"/>
      <c r="D88" s="139"/>
      <c r="E88" s="139"/>
      <c r="F88" s="139"/>
      <c r="G88" s="139"/>
      <c r="H88" s="139"/>
      <c r="I88" s="139"/>
      <c r="J88" s="139"/>
      <c r="K88" s="139"/>
      <c r="L88" s="139"/>
      <c r="M88" s="139"/>
      <c r="N88" s="139"/>
      <c r="O88" s="139"/>
      <c r="P88" s="139"/>
    </row>
    <row r="89" spans="1:16" x14ac:dyDescent="0.35">
      <c r="A89" s="139"/>
      <c r="B89" s="139"/>
      <c r="C89" s="139"/>
      <c r="D89" s="139"/>
      <c r="E89" s="139"/>
      <c r="F89" s="139"/>
      <c r="G89" s="139"/>
      <c r="H89" s="139"/>
      <c r="I89" s="139"/>
      <c r="J89" s="139"/>
      <c r="K89" s="139"/>
      <c r="L89" s="139"/>
      <c r="M89" s="139"/>
      <c r="N89" s="139"/>
      <c r="O89" s="139"/>
      <c r="P89" s="139"/>
    </row>
    <row r="90" spans="1:16" x14ac:dyDescent="0.35">
      <c r="A90" s="139"/>
      <c r="B90" s="139"/>
      <c r="C90" s="139"/>
      <c r="D90" s="139"/>
      <c r="E90" s="139"/>
      <c r="F90" s="139"/>
      <c r="G90" s="139"/>
      <c r="H90" s="139"/>
      <c r="I90" s="139"/>
      <c r="J90" s="139"/>
      <c r="K90" s="139"/>
      <c r="L90" s="139"/>
      <c r="M90" s="139"/>
      <c r="N90" s="139"/>
      <c r="O90" s="139"/>
      <c r="P90" s="139"/>
    </row>
    <row r="91" spans="1:16" x14ac:dyDescent="0.35">
      <c r="A91" s="139"/>
      <c r="B91" s="139"/>
      <c r="C91" s="139"/>
      <c r="D91" s="139"/>
      <c r="E91" s="139"/>
      <c r="F91" s="139"/>
      <c r="G91" s="139"/>
      <c r="H91" s="139"/>
      <c r="I91" s="139"/>
      <c r="J91" s="139"/>
      <c r="K91" s="139"/>
      <c r="L91" s="139"/>
      <c r="M91" s="139"/>
      <c r="N91" s="139"/>
      <c r="O91" s="139"/>
      <c r="P91" s="139"/>
    </row>
    <row r="92" spans="1:16" x14ac:dyDescent="0.35">
      <c r="A92" s="139"/>
      <c r="B92" s="139"/>
      <c r="C92" s="139"/>
      <c r="D92" s="139"/>
      <c r="E92" s="139"/>
      <c r="F92" s="139"/>
      <c r="G92" s="139"/>
      <c r="H92" s="139"/>
      <c r="I92" s="139"/>
      <c r="J92" s="139"/>
      <c r="K92" s="139"/>
      <c r="L92" s="139"/>
      <c r="M92" s="139"/>
      <c r="N92" s="139"/>
      <c r="O92" s="139"/>
      <c r="P92" s="139"/>
    </row>
    <row r="93" spans="1:16" x14ac:dyDescent="0.35">
      <c r="A93" s="29"/>
      <c r="B93" s="29"/>
      <c r="C93" s="29"/>
      <c r="D93" s="29"/>
      <c r="E93" s="29"/>
      <c r="F93" s="29"/>
      <c r="G93" s="29"/>
      <c r="H93" s="29"/>
      <c r="I93" s="29"/>
      <c r="J93" s="29"/>
      <c r="K93" s="29"/>
      <c r="L93" s="29"/>
      <c r="M93" s="29"/>
      <c r="N93" s="29"/>
      <c r="O93" s="29"/>
      <c r="P93" s="29"/>
    </row>
    <row r="94" spans="1:16" x14ac:dyDescent="0.35">
      <c r="A94" s="166" t="s">
        <v>700</v>
      </c>
      <c r="B94" s="166"/>
      <c r="C94" s="166"/>
      <c r="D94" s="166"/>
      <c r="E94" s="166"/>
      <c r="F94" s="166"/>
      <c r="G94" s="166"/>
      <c r="H94" s="166"/>
      <c r="I94" s="166"/>
      <c r="J94" s="166"/>
      <c r="K94" s="166"/>
      <c r="L94" s="166"/>
      <c r="M94" s="166"/>
      <c r="N94" s="166"/>
      <c r="O94" s="166"/>
      <c r="P94" s="166"/>
    </row>
    <row r="95" spans="1:16" ht="23" customHeight="1" x14ac:dyDescent="0.35">
      <c r="A95" s="166"/>
      <c r="B95" s="166"/>
      <c r="C95" s="166"/>
      <c r="D95" s="166"/>
      <c r="E95" s="166"/>
      <c r="F95" s="166"/>
      <c r="G95" s="166"/>
      <c r="H95" s="166"/>
      <c r="I95" s="166"/>
      <c r="J95" s="166"/>
      <c r="K95" s="166"/>
      <c r="L95" s="166"/>
      <c r="M95" s="166"/>
      <c r="N95" s="166"/>
      <c r="O95" s="166"/>
      <c r="P95" s="166"/>
    </row>
    <row r="96" spans="1:16" ht="16" x14ac:dyDescent="0.4">
      <c r="A96" s="30"/>
      <c r="B96" s="30"/>
      <c r="C96" s="30"/>
      <c r="D96" s="30"/>
      <c r="E96" s="30"/>
      <c r="F96" s="30"/>
      <c r="G96" s="30"/>
      <c r="H96" s="30"/>
      <c r="I96" s="30"/>
      <c r="J96" s="30"/>
      <c r="K96" s="30"/>
      <c r="L96" s="30"/>
      <c r="M96" s="30"/>
      <c r="N96" s="30"/>
      <c r="O96" s="30"/>
      <c r="P96" s="30"/>
    </row>
    <row r="97" spans="1:16" ht="16.5" x14ac:dyDescent="0.4">
      <c r="A97" s="155" t="s">
        <v>72</v>
      </c>
      <c r="B97" s="155"/>
      <c r="C97" s="167" t="str">
        <f>IF(A4="","",A4)</f>
        <v/>
      </c>
      <c r="D97" s="167"/>
      <c r="E97" s="167"/>
      <c r="F97" s="167"/>
      <c r="G97" s="31"/>
    </row>
    <row r="98" spans="1:16" ht="16.5" x14ac:dyDescent="0.4">
      <c r="A98" s="155" t="s">
        <v>73</v>
      </c>
      <c r="B98" s="155"/>
      <c r="C98" s="156"/>
      <c r="D98" s="156"/>
      <c r="E98" s="156"/>
      <c r="F98" s="156"/>
      <c r="G98" s="156"/>
      <c r="H98" s="156"/>
      <c r="I98" s="156"/>
      <c r="J98" s="156"/>
      <c r="K98" s="31"/>
    </row>
    <row r="99" spans="1:16" ht="16.5" thickBot="1" x14ac:dyDescent="0.4">
      <c r="A99" s="32"/>
      <c r="B99" s="32"/>
      <c r="C99" s="32"/>
      <c r="D99" s="32"/>
      <c r="E99" s="32"/>
      <c r="F99" s="32"/>
      <c r="G99" s="32"/>
      <c r="H99" s="32"/>
      <c r="I99" s="32"/>
      <c r="J99" s="32"/>
      <c r="K99" s="32"/>
      <c r="L99" s="32"/>
      <c r="M99" s="32"/>
      <c r="N99" s="32"/>
      <c r="O99" s="32"/>
      <c r="P99" s="32"/>
    </row>
    <row r="100" spans="1:16" x14ac:dyDescent="0.35">
      <c r="A100" s="33"/>
      <c r="P100" s="34"/>
    </row>
    <row r="101" spans="1:16" ht="18.5" x14ac:dyDescent="0.45">
      <c r="A101" s="142" t="s">
        <v>74</v>
      </c>
      <c r="B101" s="143"/>
      <c r="C101" s="143"/>
      <c r="D101" s="143"/>
      <c r="E101" s="143"/>
      <c r="F101" s="143"/>
      <c r="G101" s="143"/>
      <c r="H101" s="143"/>
      <c r="I101" s="143"/>
      <c r="J101" s="143"/>
      <c r="K101" s="143"/>
      <c r="L101" s="143"/>
      <c r="M101" s="143"/>
      <c r="N101" s="143"/>
      <c r="O101" s="143"/>
      <c r="P101" s="144"/>
    </row>
    <row r="102" spans="1:16" x14ac:dyDescent="0.35">
      <c r="A102" s="35"/>
      <c r="P102" s="34"/>
    </row>
    <row r="103" spans="1:16" ht="16" x14ac:dyDescent="0.4">
      <c r="A103" s="36"/>
      <c r="B103" s="37"/>
      <c r="C103" s="157" t="s">
        <v>75</v>
      </c>
      <c r="D103" s="157"/>
      <c r="E103" s="157"/>
      <c r="F103" s="157"/>
      <c r="G103" s="157"/>
      <c r="J103" s="158"/>
      <c r="K103" s="158"/>
      <c r="L103" s="158"/>
      <c r="M103" s="158"/>
      <c r="N103" s="158"/>
      <c r="O103" s="158"/>
      <c r="P103" s="159"/>
    </row>
    <row r="104" spans="1:16" ht="16" x14ac:dyDescent="0.4">
      <c r="A104" s="114" t="s">
        <v>76</v>
      </c>
      <c r="B104" s="113"/>
      <c r="C104" s="160" t="str">
        <f>IF(P39&gt;0, IF(J23&gt;0,C6&amp;" - "&amp;"$"&amp;J23,C6&amp;" - "&amp;"$0"),"")</f>
        <v/>
      </c>
      <c r="D104" s="161"/>
      <c r="E104" s="161"/>
      <c r="F104" s="161"/>
      <c r="G104" s="161"/>
      <c r="H104" s="161"/>
      <c r="I104" s="39"/>
      <c r="J104" s="162"/>
      <c r="K104" s="162"/>
      <c r="L104" s="162"/>
      <c r="M104" s="162"/>
      <c r="N104" s="162"/>
      <c r="O104" s="162"/>
      <c r="P104" s="163"/>
    </row>
    <row r="105" spans="1:16" ht="16" x14ac:dyDescent="0.4">
      <c r="A105" s="149" t="s">
        <v>77</v>
      </c>
      <c r="B105" s="150"/>
      <c r="C105" s="151" t="str">
        <f>IF(P39&gt;0, IF(K23&gt;0,F6&amp;" - "&amp;"$"&amp;K23,F6&amp;" - "&amp;"$0"),"")</f>
        <v/>
      </c>
      <c r="D105" s="151"/>
      <c r="E105" s="151"/>
      <c r="F105" s="151"/>
      <c r="G105" s="151"/>
      <c r="H105" s="151"/>
      <c r="I105" s="40"/>
      <c r="J105" s="38"/>
      <c r="K105" s="152"/>
      <c r="L105" s="153"/>
      <c r="M105" s="153"/>
      <c r="N105" s="153"/>
      <c r="O105" s="153"/>
      <c r="P105" s="154"/>
    </row>
    <row r="106" spans="1:16" ht="16" x14ac:dyDescent="0.4">
      <c r="A106" s="114" t="s">
        <v>78</v>
      </c>
      <c r="B106" s="113"/>
      <c r="C106" s="115" t="str">
        <f>IF(P39&gt;0, IF(L23&gt;0,J6&amp;" - "&amp;"$"&amp;L23,J6&amp;" - "&amp;"$0"),"")</f>
        <v/>
      </c>
      <c r="D106" s="115"/>
      <c r="E106" s="115"/>
      <c r="F106" s="115"/>
      <c r="G106" s="115"/>
      <c r="H106" s="115"/>
      <c r="J106" s="38"/>
      <c r="K106" s="152"/>
      <c r="L106" s="153"/>
      <c r="M106" s="153"/>
      <c r="N106" s="153"/>
      <c r="O106" s="153"/>
      <c r="P106" s="154"/>
    </row>
    <row r="107" spans="1:16" ht="16" x14ac:dyDescent="0.4">
      <c r="A107" s="114" t="s">
        <v>165</v>
      </c>
      <c r="B107" s="113"/>
      <c r="C107" s="115" t="str">
        <f>IF(P39&gt;0, IF(M23&gt;0,M6&amp;" - "&amp;"$"&amp;M23,M6&amp;" - "&amp;"$0"),"")</f>
        <v/>
      </c>
      <c r="D107" s="115"/>
      <c r="E107" s="115"/>
      <c r="F107" s="115"/>
      <c r="G107" s="115"/>
      <c r="H107" s="115"/>
      <c r="J107" s="38"/>
      <c r="K107" s="40"/>
      <c r="L107" s="41"/>
      <c r="M107" s="41"/>
      <c r="N107" s="41"/>
      <c r="O107" s="41"/>
      <c r="P107" s="42"/>
    </row>
    <row r="108" spans="1:16" ht="16" x14ac:dyDescent="0.4">
      <c r="A108" s="114" t="s">
        <v>166</v>
      </c>
      <c r="B108" s="113"/>
      <c r="C108" s="115" t="str">
        <f>IF(P39&gt;0, IF(N23&gt;0,O6&amp;" - "&amp;"$"&amp;N23,O6&amp;" - "&amp;"$0"),"")</f>
        <v/>
      </c>
      <c r="D108" s="115"/>
      <c r="E108" s="115"/>
      <c r="F108" s="115"/>
      <c r="G108" s="115"/>
      <c r="H108" s="115"/>
      <c r="J108" s="38"/>
      <c r="K108" s="40"/>
      <c r="L108" s="41"/>
      <c r="M108" s="41"/>
      <c r="N108" s="41"/>
      <c r="O108" s="41"/>
      <c r="P108" s="42"/>
    </row>
    <row r="109" spans="1:16" x14ac:dyDescent="0.35">
      <c r="A109" s="35"/>
      <c r="H109" s="43"/>
      <c r="I109" s="43"/>
      <c r="P109" s="34"/>
    </row>
    <row r="110" spans="1:16" x14ac:dyDescent="0.35">
      <c r="A110" s="133" t="s">
        <v>701</v>
      </c>
      <c r="B110" s="134"/>
      <c r="C110" s="134"/>
      <c r="D110" s="134"/>
      <c r="E110" s="134"/>
      <c r="F110" s="134"/>
      <c r="G110" s="134"/>
      <c r="H110" s="134"/>
      <c r="I110" s="134"/>
      <c r="J110" s="134"/>
      <c r="K110" s="134"/>
      <c r="L110" s="134"/>
      <c r="M110" s="134"/>
      <c r="N110" s="134"/>
      <c r="O110" s="134"/>
      <c r="P110" s="135"/>
    </row>
    <row r="111" spans="1:16" ht="58" customHeight="1" thickBot="1" x14ac:dyDescent="0.4">
      <c r="A111" s="136"/>
      <c r="B111" s="137"/>
      <c r="C111" s="137"/>
      <c r="D111" s="137"/>
      <c r="E111" s="137"/>
      <c r="F111" s="137"/>
      <c r="G111" s="137"/>
      <c r="H111" s="137"/>
      <c r="I111" s="137"/>
      <c r="J111" s="137"/>
      <c r="K111" s="137"/>
      <c r="L111" s="137"/>
      <c r="M111" s="137"/>
      <c r="N111" s="137"/>
      <c r="O111" s="137"/>
      <c r="P111" s="138"/>
    </row>
    <row r="113" spans="1:16" ht="15" thickBot="1" x14ac:dyDescent="0.4">
      <c r="A113" s="44"/>
      <c r="B113" s="44"/>
      <c r="C113" s="44"/>
      <c r="D113" s="44"/>
      <c r="E113" s="44"/>
      <c r="F113" s="44"/>
      <c r="G113" s="44"/>
      <c r="H113" s="44"/>
      <c r="I113" s="44"/>
      <c r="J113" s="44"/>
      <c r="K113" s="44"/>
      <c r="L113" s="44"/>
      <c r="M113" s="44"/>
      <c r="N113" s="44"/>
      <c r="O113" s="44"/>
      <c r="P113" s="44"/>
    </row>
    <row r="114" spans="1:16" x14ac:dyDescent="0.35">
      <c r="A114" s="33"/>
      <c r="P114" s="34"/>
    </row>
    <row r="115" spans="1:16" ht="18.5" x14ac:dyDescent="0.45">
      <c r="A115" s="142" t="s">
        <v>79</v>
      </c>
      <c r="B115" s="143"/>
      <c r="C115" s="143"/>
      <c r="D115" s="143"/>
      <c r="E115" s="143"/>
      <c r="F115" s="143"/>
      <c r="G115" s="143"/>
      <c r="H115" s="143"/>
      <c r="I115" s="143"/>
      <c r="J115" s="143"/>
      <c r="K115" s="143"/>
      <c r="L115" s="143"/>
      <c r="M115" s="143"/>
      <c r="N115" s="143"/>
      <c r="O115" s="143"/>
      <c r="P115" s="144"/>
    </row>
    <row r="116" spans="1:16" x14ac:dyDescent="0.35">
      <c r="A116" s="35"/>
      <c r="P116" s="34"/>
    </row>
    <row r="117" spans="1:16" ht="16" x14ac:dyDescent="0.4">
      <c r="A117" s="45"/>
      <c r="B117" s="46"/>
      <c r="C117" s="145" t="s">
        <v>75</v>
      </c>
      <c r="D117" s="145"/>
      <c r="E117" s="145"/>
      <c r="F117" s="145"/>
      <c r="G117" s="47"/>
      <c r="H117" s="48"/>
      <c r="I117" s="49"/>
      <c r="J117" s="146" t="s">
        <v>80</v>
      </c>
      <c r="K117" s="146"/>
      <c r="L117" s="146"/>
      <c r="M117" s="146"/>
      <c r="N117" s="146"/>
      <c r="O117" s="146"/>
      <c r="P117" s="34"/>
    </row>
    <row r="118" spans="1:16" ht="16" x14ac:dyDescent="0.4">
      <c r="A118" s="114" t="s">
        <v>76</v>
      </c>
      <c r="B118" s="113"/>
      <c r="C118" s="147" t="str">
        <f>IF(P39=0, IF(J23&gt;0,C6&amp;" - "&amp;"$"&amp;J23,C6&amp;" - "&amp;"$0"),"")</f>
        <v>Church Name - Dropdown - $0</v>
      </c>
      <c r="D118" s="147"/>
      <c r="E118" s="147"/>
      <c r="F118" s="147"/>
      <c r="G118" s="147"/>
      <c r="H118" s="147"/>
      <c r="I118" s="50" t="s">
        <v>81</v>
      </c>
      <c r="J118" s="148" t="str">
        <f>IF(P39=0, IF(J16&gt;0,C6&amp;" - "&amp;"$"&amp;J16,C6&amp;" - "&amp;"$0"),"")</f>
        <v>Church Name - Dropdown - $0</v>
      </c>
      <c r="K118" s="148"/>
      <c r="L118" s="148"/>
      <c r="M118" s="148"/>
      <c r="N118" s="148"/>
      <c r="O118" s="148"/>
      <c r="P118" s="34"/>
    </row>
    <row r="119" spans="1:16" ht="16" x14ac:dyDescent="0.4">
      <c r="A119" s="114" t="s">
        <v>77</v>
      </c>
      <c r="B119" s="113"/>
      <c r="C119" s="115" t="str">
        <f>IF(P39=0, IF(K23&gt;0,F6&amp;" - "&amp;"$"&amp;K23,F6&amp;" - "&amp;"$0"),"")</f>
        <v>Church Name - Dropdown - $0</v>
      </c>
      <c r="D119" s="115"/>
      <c r="E119" s="115"/>
      <c r="F119" s="115"/>
      <c r="G119" s="115"/>
      <c r="H119" s="115"/>
      <c r="I119" s="51" t="s">
        <v>82</v>
      </c>
      <c r="J119" s="115" t="str">
        <f>IF(P39=0, IF(K16&gt;0,F6&amp;" - "&amp;"$"&amp;K16,F6&amp;" - "&amp;"$0"),"")</f>
        <v>Church Name - Dropdown - $0</v>
      </c>
      <c r="K119" s="115"/>
      <c r="L119" s="115"/>
      <c r="M119" s="115"/>
      <c r="N119" s="115"/>
      <c r="O119" s="115"/>
      <c r="P119" s="52"/>
    </row>
    <row r="120" spans="1:16" ht="16" x14ac:dyDescent="0.4">
      <c r="A120" s="114" t="s">
        <v>78</v>
      </c>
      <c r="B120" s="113"/>
      <c r="C120" s="115" t="str">
        <f>IF(P39=0, IF(L23&gt;0,J6&amp;" - "&amp;"$"&amp;L23,J6&amp;" - "&amp;"$0"),"")</f>
        <v>Church Name - Dropdown - $0</v>
      </c>
      <c r="D120" s="115"/>
      <c r="E120" s="115"/>
      <c r="F120" s="115"/>
      <c r="G120" s="115"/>
      <c r="H120" s="115"/>
      <c r="I120" s="51" t="s">
        <v>83</v>
      </c>
      <c r="J120" s="115" t="str">
        <f>IF(P39=0, IF(L16&gt;0,J6&amp;" - "&amp;"$"&amp;L16,J6&amp;" - "&amp;"$0"),"")</f>
        <v>Church Name - Dropdown - $0</v>
      </c>
      <c r="K120" s="115"/>
      <c r="L120" s="115"/>
      <c r="M120" s="115"/>
      <c r="N120" s="115"/>
      <c r="O120" s="115"/>
      <c r="P120" s="52"/>
    </row>
    <row r="121" spans="1:16" ht="16" x14ac:dyDescent="0.4">
      <c r="A121" s="113" t="s">
        <v>165</v>
      </c>
      <c r="B121" s="113"/>
      <c r="C121" s="115" t="str">
        <f>IF(P39=0, IF(M23&gt;0,M6&amp;" - "&amp;"$"&amp;M23,M6&amp;" - "&amp;"$0"),"")</f>
        <v>Church Name - Dropdown - $0</v>
      </c>
      <c r="D121" s="115"/>
      <c r="E121" s="115"/>
      <c r="F121" s="115"/>
      <c r="G121" s="115"/>
      <c r="H121" s="115"/>
      <c r="I121" s="51" t="s">
        <v>167</v>
      </c>
      <c r="J121" s="115" t="str">
        <f>IF(P39=0, IF(M16&gt;0,M6&amp;" - "&amp;"$"&amp;M16,M6&amp;" - "&amp;"$0"),"")</f>
        <v>Church Name - Dropdown - $0</v>
      </c>
      <c r="K121" s="115"/>
      <c r="L121" s="115"/>
      <c r="M121" s="115"/>
      <c r="N121" s="115"/>
      <c r="O121" s="115"/>
      <c r="P121" s="52"/>
    </row>
    <row r="122" spans="1:16" ht="16" x14ac:dyDescent="0.4">
      <c r="A122" s="114" t="s">
        <v>166</v>
      </c>
      <c r="B122" s="113"/>
      <c r="C122" s="115" t="str">
        <f>IF(P39=0, IF(N23&gt;0,O6&amp;" - "&amp;"$"&amp;N23,O6&amp;" - "&amp;"$0"),"")</f>
        <v>Church Name - Dropdown - $0</v>
      </c>
      <c r="D122" s="115"/>
      <c r="E122" s="115"/>
      <c r="F122" s="115"/>
      <c r="G122" s="115"/>
      <c r="H122" s="115"/>
      <c r="I122" s="51" t="s">
        <v>168</v>
      </c>
      <c r="J122" s="115" t="str">
        <f>IF(P39=0, IF(N16&gt;0,O6&amp;" - "&amp;"$"&amp;N16,O6&amp;" - "&amp;"$0"),"")</f>
        <v>Church Name - Dropdown - $0</v>
      </c>
      <c r="K122" s="115"/>
      <c r="L122" s="115"/>
      <c r="M122" s="115"/>
      <c r="N122" s="115"/>
      <c r="O122" s="115"/>
      <c r="P122" s="52"/>
    </row>
    <row r="123" spans="1:16" ht="16" x14ac:dyDescent="0.4">
      <c r="A123" s="53"/>
      <c r="B123" s="54"/>
      <c r="C123" s="55"/>
      <c r="D123" s="55"/>
      <c r="E123" s="55"/>
      <c r="F123" s="55"/>
      <c r="P123" s="34"/>
    </row>
    <row r="124" spans="1:16" x14ac:dyDescent="0.35">
      <c r="A124" s="133" t="s">
        <v>702</v>
      </c>
      <c r="B124" s="134"/>
      <c r="C124" s="134"/>
      <c r="D124" s="134"/>
      <c r="E124" s="134"/>
      <c r="F124" s="134"/>
      <c r="G124" s="134"/>
      <c r="H124" s="134"/>
      <c r="I124" s="134"/>
      <c r="J124" s="134"/>
      <c r="K124" s="134"/>
      <c r="L124" s="134"/>
      <c r="M124" s="134"/>
      <c r="N124" s="134"/>
      <c r="O124" s="134"/>
      <c r="P124" s="135"/>
    </row>
    <row r="125" spans="1:16" x14ac:dyDescent="0.35">
      <c r="A125" s="133"/>
      <c r="B125" s="134"/>
      <c r="C125" s="134"/>
      <c r="D125" s="134"/>
      <c r="E125" s="134"/>
      <c r="F125" s="134"/>
      <c r="G125" s="134"/>
      <c r="H125" s="134"/>
      <c r="I125" s="134"/>
      <c r="J125" s="134"/>
      <c r="K125" s="134"/>
      <c r="L125" s="134"/>
      <c r="M125" s="134"/>
      <c r="N125" s="134"/>
      <c r="O125" s="134"/>
      <c r="P125" s="135"/>
    </row>
    <row r="126" spans="1:16" ht="40" customHeight="1" thickBot="1" x14ac:dyDescent="0.4">
      <c r="A126" s="136"/>
      <c r="B126" s="137"/>
      <c r="C126" s="137"/>
      <c r="D126" s="137"/>
      <c r="E126" s="137"/>
      <c r="F126" s="137"/>
      <c r="G126" s="137"/>
      <c r="H126" s="137"/>
      <c r="I126" s="137"/>
      <c r="J126" s="137"/>
      <c r="K126" s="137"/>
      <c r="L126" s="137"/>
      <c r="M126" s="137"/>
      <c r="N126" s="137"/>
      <c r="O126" s="137"/>
      <c r="P126" s="138"/>
    </row>
    <row r="128" spans="1:16" x14ac:dyDescent="0.35">
      <c r="A128" s="139" t="s">
        <v>84</v>
      </c>
      <c r="B128" s="139"/>
      <c r="C128" s="139"/>
      <c r="D128" s="139"/>
      <c r="E128" s="139"/>
      <c r="F128" s="139"/>
      <c r="G128" s="139"/>
      <c r="H128" s="139"/>
      <c r="I128" s="139"/>
      <c r="J128" s="139"/>
      <c r="K128" s="139"/>
      <c r="L128" s="139"/>
      <c r="M128" s="139"/>
      <c r="N128" s="139"/>
      <c r="O128" s="139"/>
      <c r="P128" s="139"/>
    </row>
    <row r="129" spans="1:16" x14ac:dyDescent="0.35">
      <c r="A129" s="139"/>
      <c r="B129" s="139"/>
      <c r="C129" s="139"/>
      <c r="D129" s="139"/>
      <c r="E129" s="139"/>
      <c r="F129" s="139"/>
      <c r="G129" s="139"/>
      <c r="H129" s="139"/>
      <c r="I129" s="139"/>
      <c r="J129" s="139"/>
      <c r="K129" s="139"/>
      <c r="L129" s="139"/>
      <c r="M129" s="139"/>
      <c r="N129" s="139"/>
      <c r="O129" s="139"/>
      <c r="P129" s="139"/>
    </row>
    <row r="130" spans="1:16" ht="33.5" customHeight="1" x14ac:dyDescent="0.35">
      <c r="A130" s="139"/>
      <c r="B130" s="139"/>
      <c r="C130" s="139"/>
      <c r="D130" s="139"/>
      <c r="E130" s="139"/>
      <c r="F130" s="139"/>
      <c r="G130" s="139"/>
      <c r="H130" s="139"/>
      <c r="I130" s="139"/>
      <c r="J130" s="139"/>
      <c r="K130" s="139"/>
      <c r="L130" s="139"/>
      <c r="M130" s="139"/>
      <c r="N130" s="139"/>
      <c r="O130" s="139"/>
      <c r="P130" s="139"/>
    </row>
    <row r="131" spans="1:16" x14ac:dyDescent="0.35">
      <c r="A131" s="139" t="s">
        <v>85</v>
      </c>
      <c r="B131" s="139"/>
      <c r="C131" s="139"/>
      <c r="D131" s="139"/>
      <c r="E131" s="139"/>
      <c r="F131" s="139"/>
      <c r="G131" s="139"/>
      <c r="H131" s="139"/>
      <c r="I131" s="139"/>
      <c r="J131" s="139"/>
      <c r="K131" s="139"/>
      <c r="L131" s="139"/>
      <c r="M131" s="139"/>
      <c r="N131" s="139"/>
      <c r="O131" s="139"/>
      <c r="P131" s="139"/>
    </row>
    <row r="132" spans="1:16" x14ac:dyDescent="0.35">
      <c r="A132" s="139"/>
      <c r="B132" s="139"/>
      <c r="C132" s="139"/>
      <c r="D132" s="139"/>
      <c r="E132" s="139"/>
      <c r="F132" s="139"/>
      <c r="G132" s="139"/>
      <c r="H132" s="139"/>
      <c r="I132" s="139"/>
      <c r="J132" s="139"/>
      <c r="K132" s="139"/>
      <c r="L132" s="139"/>
      <c r="M132" s="139"/>
      <c r="N132" s="139"/>
      <c r="O132" s="139"/>
      <c r="P132" s="139"/>
    </row>
    <row r="133" spans="1:16" ht="20" customHeight="1" x14ac:dyDescent="0.35">
      <c r="A133" s="139"/>
      <c r="B133" s="139"/>
      <c r="C133" s="139"/>
      <c r="D133" s="139"/>
      <c r="E133" s="139"/>
      <c r="F133" s="139"/>
      <c r="G133" s="139"/>
      <c r="H133" s="139"/>
      <c r="I133" s="139"/>
      <c r="J133" s="139"/>
      <c r="K133" s="139"/>
      <c r="L133" s="139"/>
      <c r="M133" s="139"/>
      <c r="N133" s="139"/>
      <c r="O133" s="139"/>
      <c r="P133" s="139"/>
    </row>
    <row r="134" spans="1:16" x14ac:dyDescent="0.35">
      <c r="A134" s="140" t="s">
        <v>86</v>
      </c>
      <c r="B134" s="140"/>
      <c r="C134" s="140"/>
      <c r="D134" s="140"/>
      <c r="E134" s="140"/>
      <c r="F134" s="140"/>
      <c r="G134" s="140"/>
      <c r="H134" s="140"/>
      <c r="I134" s="140"/>
      <c r="J134" s="140"/>
      <c r="K134" s="140"/>
      <c r="L134" s="140"/>
      <c r="M134" s="140"/>
      <c r="N134" s="140"/>
      <c r="O134" s="140"/>
      <c r="P134" s="140"/>
    </row>
    <row r="135" spans="1:16" x14ac:dyDescent="0.35">
      <c r="A135" s="140"/>
      <c r="B135" s="140"/>
      <c r="C135" s="140"/>
      <c r="D135" s="140"/>
      <c r="E135" s="140"/>
      <c r="F135" s="140"/>
      <c r="G135" s="140"/>
      <c r="H135" s="140"/>
      <c r="I135" s="140"/>
      <c r="J135" s="140"/>
      <c r="K135" s="140"/>
      <c r="L135" s="140"/>
      <c r="M135" s="140"/>
      <c r="N135" s="140"/>
      <c r="O135" s="140"/>
      <c r="P135" s="140"/>
    </row>
    <row r="136" spans="1:16" x14ac:dyDescent="0.35">
      <c r="A136" s="140"/>
      <c r="B136" s="140"/>
      <c r="C136" s="140"/>
      <c r="D136" s="140"/>
      <c r="E136" s="140"/>
      <c r="F136" s="140"/>
      <c r="G136" s="140"/>
      <c r="H136" s="140"/>
      <c r="I136" s="140"/>
      <c r="J136" s="140"/>
      <c r="K136" s="140"/>
      <c r="L136" s="140"/>
      <c r="M136" s="140"/>
      <c r="N136" s="140"/>
      <c r="O136" s="140"/>
      <c r="P136" s="140"/>
    </row>
    <row r="137" spans="1:16" ht="31" customHeight="1" x14ac:dyDescent="0.35">
      <c r="A137" s="140"/>
      <c r="B137" s="140"/>
      <c r="C137" s="140"/>
      <c r="D137" s="140"/>
      <c r="E137" s="140"/>
      <c r="F137" s="140"/>
      <c r="G137" s="140"/>
      <c r="H137" s="140"/>
      <c r="I137" s="140"/>
      <c r="J137" s="140"/>
      <c r="K137" s="140"/>
      <c r="L137" s="140"/>
      <c r="M137" s="140"/>
      <c r="N137" s="140"/>
      <c r="O137" s="140"/>
      <c r="P137" s="140"/>
    </row>
    <row r="138" spans="1:16" x14ac:dyDescent="0.35">
      <c r="A138" s="141" t="s">
        <v>87</v>
      </c>
      <c r="B138" s="141"/>
      <c r="C138" s="141"/>
      <c r="D138" s="141"/>
      <c r="E138" s="141"/>
      <c r="F138" s="141"/>
      <c r="G138" s="141"/>
      <c r="H138" s="141"/>
      <c r="I138" s="141"/>
      <c r="J138" s="141"/>
      <c r="K138" s="141"/>
      <c r="L138" s="141"/>
      <c r="M138" s="141"/>
      <c r="N138" s="141"/>
      <c r="O138" s="141"/>
      <c r="P138" s="141"/>
    </row>
    <row r="139" spans="1:16" ht="24" customHeight="1" x14ac:dyDescent="0.4">
      <c r="A139" s="128"/>
      <c r="B139" s="128"/>
      <c r="C139" s="128"/>
      <c r="D139" s="128"/>
      <c r="E139" s="128"/>
      <c r="F139" s="128"/>
      <c r="I139" s="128"/>
      <c r="J139" s="128"/>
      <c r="K139" s="128"/>
      <c r="L139" s="128"/>
      <c r="M139" s="128"/>
      <c r="N139" s="128"/>
      <c r="O139" s="128"/>
    </row>
    <row r="140" spans="1:16" x14ac:dyDescent="0.35">
      <c r="A140" s="132" t="s">
        <v>88</v>
      </c>
      <c r="B140" s="132"/>
      <c r="C140" s="132"/>
      <c r="D140" s="132"/>
      <c r="E140" s="132"/>
      <c r="F140" s="132"/>
      <c r="G140" s="43"/>
      <c r="H140" s="43"/>
      <c r="I140" s="132" t="s">
        <v>89</v>
      </c>
      <c r="J140" s="132"/>
      <c r="K140" s="132"/>
      <c r="L140" s="132"/>
      <c r="M140" s="132"/>
      <c r="N140" s="132"/>
      <c r="O140" s="132"/>
    </row>
    <row r="141" spans="1:16" ht="24.5" customHeight="1" x14ac:dyDescent="0.4">
      <c r="A141" s="128"/>
      <c r="B141" s="128"/>
      <c r="C141" s="128"/>
      <c r="D141" s="128"/>
      <c r="E141" s="128"/>
      <c r="F141" s="128"/>
      <c r="G141" s="129"/>
      <c r="H141" s="129"/>
      <c r="I141" s="128"/>
      <c r="J141" s="128"/>
      <c r="K141" s="128"/>
      <c r="L141" s="128"/>
      <c r="M141" s="128"/>
      <c r="N141" s="128"/>
      <c r="O141" s="128"/>
      <c r="P141" s="56"/>
    </row>
    <row r="142" spans="1:16" x14ac:dyDescent="0.35">
      <c r="A142" s="126" t="s">
        <v>90</v>
      </c>
      <c r="B142" s="126"/>
      <c r="C142" s="126"/>
      <c r="D142" s="126"/>
      <c r="E142" s="126"/>
      <c r="F142" s="126"/>
      <c r="G142" s="43"/>
      <c r="H142" s="43"/>
      <c r="I142" s="126" t="s">
        <v>91</v>
      </c>
      <c r="J142" s="126"/>
      <c r="K142" s="126"/>
      <c r="L142" s="126"/>
      <c r="M142" s="126"/>
      <c r="N142" s="126"/>
      <c r="O142" s="126"/>
    </row>
    <row r="143" spans="1:16" ht="24" customHeight="1" x14ac:dyDescent="0.4">
      <c r="A143" s="128"/>
      <c r="B143" s="128"/>
      <c r="C143" s="128"/>
      <c r="D143" s="128"/>
      <c r="E143" s="128"/>
      <c r="F143" s="128"/>
      <c r="G143" s="129"/>
      <c r="H143" s="129"/>
      <c r="I143" s="128"/>
      <c r="J143" s="128"/>
      <c r="K143" s="128"/>
      <c r="L143" s="128"/>
      <c r="M143" s="128"/>
      <c r="N143" s="128"/>
      <c r="O143" s="128"/>
      <c r="P143" s="56"/>
    </row>
    <row r="144" spans="1:16" x14ac:dyDescent="0.35">
      <c r="A144" s="126" t="s">
        <v>92</v>
      </c>
      <c r="B144" s="126"/>
      <c r="C144" s="126"/>
      <c r="D144" s="126"/>
      <c r="E144" s="126"/>
      <c r="F144" s="126"/>
      <c r="G144" s="43"/>
      <c r="H144" s="43"/>
      <c r="I144" s="126" t="s">
        <v>93</v>
      </c>
      <c r="J144" s="126"/>
      <c r="K144" s="126"/>
      <c r="L144" s="126"/>
      <c r="M144" s="126"/>
      <c r="N144" s="126"/>
      <c r="O144" s="126"/>
    </row>
    <row r="145" spans="1:16" ht="24.5" customHeight="1" x14ac:dyDescent="0.4">
      <c r="A145" s="128"/>
      <c r="B145" s="128"/>
      <c r="C145" s="128"/>
      <c r="D145" s="128"/>
      <c r="E145" s="128"/>
      <c r="F145" s="128"/>
      <c r="G145" s="129"/>
      <c r="H145" s="129"/>
      <c r="I145" s="128"/>
      <c r="J145" s="128"/>
      <c r="K145" s="128"/>
      <c r="L145" s="128"/>
      <c r="M145" s="128"/>
      <c r="N145" s="128"/>
      <c r="O145" s="128"/>
      <c r="P145" s="56"/>
    </row>
    <row r="146" spans="1:16" x14ac:dyDescent="0.35">
      <c r="A146" s="126" t="s">
        <v>94</v>
      </c>
      <c r="B146" s="126"/>
      <c r="C146" s="126"/>
      <c r="D146" s="126"/>
      <c r="E146" s="126"/>
      <c r="F146" s="126"/>
      <c r="G146" s="43"/>
      <c r="H146" s="43"/>
      <c r="I146" s="126" t="s">
        <v>95</v>
      </c>
      <c r="J146" s="126"/>
      <c r="K146" s="126"/>
      <c r="L146" s="126"/>
      <c r="M146" s="126"/>
      <c r="N146" s="126"/>
      <c r="O146" s="126"/>
    </row>
    <row r="147" spans="1:16" ht="24.5" customHeight="1" x14ac:dyDescent="0.35">
      <c r="A147" s="130"/>
      <c r="B147" s="130"/>
      <c r="C147" s="130"/>
      <c r="D147" s="130"/>
      <c r="E147" s="130"/>
      <c r="F147" s="130"/>
      <c r="I147" s="131"/>
      <c r="J147" s="131"/>
      <c r="K147" s="131"/>
      <c r="L147" s="131"/>
      <c r="M147" s="131"/>
      <c r="N147" s="131"/>
      <c r="O147" s="131"/>
    </row>
    <row r="148" spans="1:16" x14ac:dyDescent="0.35">
      <c r="A148" s="126" t="s">
        <v>175</v>
      </c>
      <c r="B148" s="126"/>
      <c r="C148" s="126"/>
      <c r="D148" s="126"/>
      <c r="E148" s="126"/>
      <c r="F148" s="126"/>
      <c r="I148" s="126" t="s">
        <v>177</v>
      </c>
      <c r="J148" s="126"/>
      <c r="K148" s="126"/>
      <c r="L148" s="126"/>
      <c r="M148" s="126"/>
      <c r="N148" s="126"/>
      <c r="O148" s="126"/>
    </row>
    <row r="149" spans="1:16" ht="24.5" customHeight="1" x14ac:dyDescent="0.35">
      <c r="A149" s="130"/>
      <c r="B149" s="130"/>
      <c r="C149" s="130"/>
      <c r="D149" s="130"/>
      <c r="E149" s="130"/>
      <c r="F149" s="130"/>
      <c r="I149" s="131"/>
      <c r="J149" s="131"/>
      <c r="K149" s="131"/>
      <c r="L149" s="131"/>
      <c r="M149" s="131"/>
      <c r="N149" s="131"/>
      <c r="O149" s="131"/>
    </row>
    <row r="150" spans="1:16" x14ac:dyDescent="0.35">
      <c r="A150" s="126" t="s">
        <v>176</v>
      </c>
      <c r="B150" s="126"/>
      <c r="C150" s="126"/>
      <c r="D150" s="126"/>
      <c r="E150" s="126"/>
      <c r="F150" s="126"/>
      <c r="I150" s="126" t="s">
        <v>178</v>
      </c>
      <c r="J150" s="126"/>
      <c r="K150" s="126"/>
      <c r="L150" s="126"/>
      <c r="M150" s="126"/>
      <c r="N150" s="126"/>
      <c r="O150" s="126"/>
    </row>
    <row r="151" spans="1:16" x14ac:dyDescent="0.35">
      <c r="A151" s="127"/>
      <c r="B151" s="127"/>
      <c r="C151" s="127"/>
      <c r="D151" s="127"/>
      <c r="E151" s="127"/>
      <c r="F151" s="127"/>
      <c r="I151" s="127"/>
      <c r="J151" s="127"/>
      <c r="K151" s="127"/>
      <c r="L151" s="127"/>
      <c r="M151" s="127"/>
      <c r="N151" s="127"/>
      <c r="O151" s="127"/>
    </row>
  </sheetData>
  <sheetProtection algorithmName="SHA-512" hashValue="PETeXITwQDWUTsAgoF1Pf4wnFOgbsSRn5Bs9XMKpQf4iAkEH3r+NTEwaiUkV2e0aFrROCqBWrpFSyjM3iZrp1w==" saltValue="0u+EYSCdSGDZfDMPBq+Kjg==" spinCount="100000" sheet="1" objects="1" scenarios="1"/>
  <mergeCells count="202">
    <mergeCell ref="A3:E3"/>
    <mergeCell ref="F3:J3"/>
    <mergeCell ref="K3:P3"/>
    <mergeCell ref="A4:E4"/>
    <mergeCell ref="F4:J4"/>
    <mergeCell ref="K4:P4"/>
    <mergeCell ref="A1:D1"/>
    <mergeCell ref="E1:K1"/>
    <mergeCell ref="L1:P1"/>
    <mergeCell ref="A2:D2"/>
    <mergeCell ref="E2:K2"/>
    <mergeCell ref="L2:P2"/>
    <mergeCell ref="A9:P9"/>
    <mergeCell ref="A10:I10"/>
    <mergeCell ref="B11:I11"/>
    <mergeCell ref="B12:I12"/>
    <mergeCell ref="B13:I13"/>
    <mergeCell ref="B14:I14"/>
    <mergeCell ref="A5:P5"/>
    <mergeCell ref="A6:B6"/>
    <mergeCell ref="A7:B7"/>
    <mergeCell ref="A8:B8"/>
    <mergeCell ref="C8:D8"/>
    <mergeCell ref="J8:K8"/>
    <mergeCell ref="O8:P8"/>
    <mergeCell ref="F8:H8"/>
    <mergeCell ref="B15:I15"/>
    <mergeCell ref="B16:I16"/>
    <mergeCell ref="B17:I17"/>
    <mergeCell ref="B18:P18"/>
    <mergeCell ref="C19:I19"/>
    <mergeCell ref="C20:I20"/>
    <mergeCell ref="C21:I21"/>
    <mergeCell ref="C22:I22"/>
    <mergeCell ref="C23:I23"/>
    <mergeCell ref="A36:I36"/>
    <mergeCell ref="O36:P36"/>
    <mergeCell ref="A37:A38"/>
    <mergeCell ref="B37:I38"/>
    <mergeCell ref="O37:P38"/>
    <mergeCell ref="B39:I39"/>
    <mergeCell ref="C30:I30"/>
    <mergeCell ref="A31:P31"/>
    <mergeCell ref="A32:P32"/>
    <mergeCell ref="A33:P33"/>
    <mergeCell ref="A34:P34"/>
    <mergeCell ref="A35:P35"/>
    <mergeCell ref="A18:A30"/>
    <mergeCell ref="C24:I24"/>
    <mergeCell ref="B25:P25"/>
    <mergeCell ref="C26:I26"/>
    <mergeCell ref="C27:I27"/>
    <mergeCell ref="C28:I28"/>
    <mergeCell ref="C29:I29"/>
    <mergeCell ref="B46:I46"/>
    <mergeCell ref="B47:I47"/>
    <mergeCell ref="B48:I48"/>
    <mergeCell ref="B49:I49"/>
    <mergeCell ref="B50:I50"/>
    <mergeCell ref="B51:I51"/>
    <mergeCell ref="A40:P40"/>
    <mergeCell ref="A41:G41"/>
    <mergeCell ref="A42:K42"/>
    <mergeCell ref="A43:G43"/>
    <mergeCell ref="A44:J44"/>
    <mergeCell ref="A45:K45"/>
    <mergeCell ref="B58:I58"/>
    <mergeCell ref="A59:I59"/>
    <mergeCell ref="B60:I60"/>
    <mergeCell ref="A62:P63"/>
    <mergeCell ref="A65:P67"/>
    <mergeCell ref="A69:E69"/>
    <mergeCell ref="F69:J69"/>
    <mergeCell ref="B52:I52"/>
    <mergeCell ref="B53:I53"/>
    <mergeCell ref="A54:P54"/>
    <mergeCell ref="B55:I55"/>
    <mergeCell ref="B56:I56"/>
    <mergeCell ref="B57:I57"/>
    <mergeCell ref="A74:C74"/>
    <mergeCell ref="D74:I74"/>
    <mergeCell ref="K74:P74"/>
    <mergeCell ref="A75:C75"/>
    <mergeCell ref="D75:I75"/>
    <mergeCell ref="K75:P75"/>
    <mergeCell ref="D71:I71"/>
    <mergeCell ref="K71:P71"/>
    <mergeCell ref="A72:C72"/>
    <mergeCell ref="D72:I72"/>
    <mergeCell ref="K72:P72"/>
    <mergeCell ref="A73:C73"/>
    <mergeCell ref="D73:I73"/>
    <mergeCell ref="K73:P73"/>
    <mergeCell ref="A83:C83"/>
    <mergeCell ref="D83:I83"/>
    <mergeCell ref="K83:P83"/>
    <mergeCell ref="A78:C78"/>
    <mergeCell ref="D78:I78"/>
    <mergeCell ref="K78:P78"/>
    <mergeCell ref="A79:C79"/>
    <mergeCell ref="D79:I79"/>
    <mergeCell ref="K79:P79"/>
    <mergeCell ref="A98:B98"/>
    <mergeCell ref="C98:J98"/>
    <mergeCell ref="A101:P101"/>
    <mergeCell ref="C103:G103"/>
    <mergeCell ref="J103:P103"/>
    <mergeCell ref="A104:B104"/>
    <mergeCell ref="C104:H104"/>
    <mergeCell ref="J104:P104"/>
    <mergeCell ref="A84:P84"/>
    <mergeCell ref="A86:P86"/>
    <mergeCell ref="A88:P92"/>
    <mergeCell ref="A94:P95"/>
    <mergeCell ref="A97:B97"/>
    <mergeCell ref="C97:F97"/>
    <mergeCell ref="A110:P111"/>
    <mergeCell ref="A115:P115"/>
    <mergeCell ref="C117:F117"/>
    <mergeCell ref="J117:O117"/>
    <mergeCell ref="A118:B118"/>
    <mergeCell ref="C118:H118"/>
    <mergeCell ref="J118:O118"/>
    <mergeCell ref="A105:B105"/>
    <mergeCell ref="C105:H105"/>
    <mergeCell ref="K105:P105"/>
    <mergeCell ref="A106:B106"/>
    <mergeCell ref="C106:H106"/>
    <mergeCell ref="K106:P106"/>
    <mergeCell ref="A140:F140"/>
    <mergeCell ref="I140:O140"/>
    <mergeCell ref="A141:F141"/>
    <mergeCell ref="G141:H141"/>
    <mergeCell ref="I141:O141"/>
    <mergeCell ref="A142:F142"/>
    <mergeCell ref="I142:O142"/>
    <mergeCell ref="A124:P126"/>
    <mergeCell ref="A128:P130"/>
    <mergeCell ref="A131:P133"/>
    <mergeCell ref="A134:P137"/>
    <mergeCell ref="A138:P138"/>
    <mergeCell ref="A139:F139"/>
    <mergeCell ref="I139:O139"/>
    <mergeCell ref="A146:F146"/>
    <mergeCell ref="I146:O146"/>
    <mergeCell ref="A148:F148"/>
    <mergeCell ref="I148:O148"/>
    <mergeCell ref="A151:F151"/>
    <mergeCell ref="I151:O151"/>
    <mergeCell ref="A143:F143"/>
    <mergeCell ref="G143:H143"/>
    <mergeCell ref="I143:O143"/>
    <mergeCell ref="A144:F144"/>
    <mergeCell ref="I144:O144"/>
    <mergeCell ref="A145:F145"/>
    <mergeCell ref="G145:H145"/>
    <mergeCell ref="I145:O145"/>
    <mergeCell ref="A147:F147"/>
    <mergeCell ref="A149:F149"/>
    <mergeCell ref="A150:F150"/>
    <mergeCell ref="I147:O147"/>
    <mergeCell ref="I149:O149"/>
    <mergeCell ref="I150:O150"/>
    <mergeCell ref="A121:B121"/>
    <mergeCell ref="A122:B122"/>
    <mergeCell ref="C121:H121"/>
    <mergeCell ref="C122:H122"/>
    <mergeCell ref="J121:O121"/>
    <mergeCell ref="J122:O122"/>
    <mergeCell ref="O6:P6"/>
    <mergeCell ref="O7:P7"/>
    <mergeCell ref="A107:B107"/>
    <mergeCell ref="A108:B108"/>
    <mergeCell ref="C107:H107"/>
    <mergeCell ref="C108:H108"/>
    <mergeCell ref="C6:D6"/>
    <mergeCell ref="C7:D7"/>
    <mergeCell ref="F6:H6"/>
    <mergeCell ref="F7:H7"/>
    <mergeCell ref="J6:K6"/>
    <mergeCell ref="J7:K7"/>
    <mergeCell ref="A119:B119"/>
    <mergeCell ref="C119:H119"/>
    <mergeCell ref="J119:O119"/>
    <mergeCell ref="A120:B120"/>
    <mergeCell ref="C120:H120"/>
    <mergeCell ref="J120:O120"/>
    <mergeCell ref="A76:C76"/>
    <mergeCell ref="A77:C77"/>
    <mergeCell ref="A81:C81"/>
    <mergeCell ref="A82:C82"/>
    <mergeCell ref="D76:I76"/>
    <mergeCell ref="D77:I77"/>
    <mergeCell ref="D81:I81"/>
    <mergeCell ref="D82:I82"/>
    <mergeCell ref="K76:P76"/>
    <mergeCell ref="K77:P77"/>
    <mergeCell ref="K81:P81"/>
    <mergeCell ref="K82:P82"/>
    <mergeCell ref="A80:C80"/>
    <mergeCell ref="D80:I80"/>
    <mergeCell ref="K80:P80"/>
  </mergeCells>
  <conditionalFormatting sqref="C6:D7 C8 J11:J16 J19:J23 J26:J27 J37 J46 J52 J55:J57">
    <cfRule type="expression" dxfId="14" priority="17">
      <formula>AND($C$6&gt;0,$C$6&lt;&gt;"Church Name - Dropdown")</formula>
    </cfRule>
  </conditionalFormatting>
  <conditionalFormatting sqref="C7:D7 C8 J11:J17 J19:J24 J26:J30 J37:J39 J46:J53 J55:J58 J60">
    <cfRule type="expression" dxfId="13" priority="14">
      <formula>OR($C$6=0,$C$6="Church Name - Dropdown")</formula>
    </cfRule>
  </conditionalFormatting>
  <conditionalFormatting sqref="F6:H7 F8 K11:K16 K19:K23 K26:K27 K37 K46 K52 K55:K57">
    <cfRule type="expression" dxfId="12" priority="7">
      <formula>AND($F$6&gt;0,$F$6&lt;&gt;"Church Name - Dropdown")</formula>
    </cfRule>
  </conditionalFormatting>
  <conditionalFormatting sqref="F7:H7 F8 K11:K17 K19:K24 K26:K30 K37:K39 K46:K53 K55:K58 K60">
    <cfRule type="expression" dxfId="11" priority="13">
      <formula>OR($F$6=0,$F$6="Church Name - Dropdown")</formula>
    </cfRule>
  </conditionalFormatting>
  <conditionalFormatting sqref="J17 J24 J28:J30 J38:J39 J47:J51 J53 J58 J60">
    <cfRule type="expression" dxfId="10" priority="15">
      <formula>AND($C$6&gt;0,$C$6&lt;&gt;"Church Name - Dropdown")</formula>
    </cfRule>
  </conditionalFormatting>
  <conditionalFormatting sqref="J6:K7 J8 L11:L16 L19:L23 L26:L27 L37 L46 L52 L55:L57">
    <cfRule type="expression" dxfId="9" priority="6">
      <formula>AND($J$6&gt;0,$J$6&lt;&gt;"Church Name - Dropdown")</formula>
    </cfRule>
  </conditionalFormatting>
  <conditionalFormatting sqref="J7:K7 J8 L11:L17 L19:L24 L26:L30 L37:L39 L46:L53 L55:L58 L60">
    <cfRule type="expression" dxfId="8" priority="12">
      <formula>OR($J$6=0,$J$6="Church Name - Dropdown")</formula>
    </cfRule>
  </conditionalFormatting>
  <conditionalFormatting sqref="K17 K24 K28:K30 K38:K39 K47:K51 K53 K58 K60">
    <cfRule type="expression" dxfId="7" priority="16">
      <formula>AND($F$6&gt;0,$F$6&lt;&gt;"Church Name - Dropdown")</formula>
    </cfRule>
  </conditionalFormatting>
  <conditionalFormatting sqref="L17 L24 L28:L30 L38:L39 L47:L51 L53 L58 L60">
    <cfRule type="expression" dxfId="6" priority="3">
      <formula>AND($J$6&gt;0,$J$6&lt;&gt;"Church Name - Dropdown")</formula>
    </cfRule>
  </conditionalFormatting>
  <conditionalFormatting sqref="M6:M8 M11:M16 M19:M23 M26:M27 M37 M46 M52 M55:M57">
    <cfRule type="expression" dxfId="5" priority="5">
      <formula>AND($M$6&gt;0,$M$6&lt;&gt;"Church Name - Dropdown")</formula>
    </cfRule>
  </conditionalFormatting>
  <conditionalFormatting sqref="M7:M8 M11:M17 M19:M24 M26:M30 M37:M39 M46:M53 M55:M58 M60">
    <cfRule type="expression" dxfId="4" priority="11">
      <formula>OR($M$6=0,$M$6="Church Name - Dropdown")</formula>
    </cfRule>
  </conditionalFormatting>
  <conditionalFormatting sqref="M17 M24 M28:M30 M38:M39 M47:M51 M53 M58 M60">
    <cfRule type="expression" dxfId="3" priority="2">
      <formula>AND($M$6&gt;0,$M$6&lt;&gt;"Church Name - Dropdown")</formula>
    </cfRule>
  </conditionalFormatting>
  <conditionalFormatting sqref="N17 N24 N28:N30 N38:N39 N47:N51 N53 N58 N60">
    <cfRule type="expression" dxfId="2" priority="1">
      <formula>AND($O$6&gt;0,$O$6&lt;&gt;"Church Name - Dropdown")</formula>
    </cfRule>
  </conditionalFormatting>
  <conditionalFormatting sqref="O6:P7 O8 N11:N16 N19:N23 N26:N27 N37 N46 N52 N55:N57">
    <cfRule type="expression" dxfId="1" priority="4">
      <formula>AND($O$6&gt;0,$O$6&lt;&gt;"Church Name - Dropdown")</formula>
    </cfRule>
  </conditionalFormatting>
  <conditionalFormatting sqref="O7:P7 O8 N11:N17 N19:N24 N26:N30 N37:N39 N46:N53 N55:N58 N60">
    <cfRule type="expression" dxfId="0" priority="8">
      <formula>OR($O$6=0,$O$6="Church Name - Dropdown")</formula>
    </cfRule>
  </conditionalFormatting>
  <dataValidations count="1">
    <dataValidation allowBlank="1" showErrorMessage="1" sqref="B11:I11" xr:uid="{AAE8538F-8FEA-4BC4-AD38-DA7B0BF4BCDD}"/>
  </dataValidations>
  <hyperlinks>
    <hyperlink ref="A9:P9" r:id="rId1" display="It is highly recommended to review the instructions as a guide when completing this report. Click here to view these instructions." xr:uid="{8A1644FC-3982-4074-B296-9EC78802A6DE}"/>
  </hyperlinks>
  <pageMargins left="0.7" right="0.7" top="0.75" bottom="0.75" header="0.3" footer="0.3"/>
  <pageSetup scale="74" fitToHeight="0" orientation="landscape" r:id="rId2"/>
  <drawing r:id="rId3"/>
  <legacyDrawing r:id="rId4"/>
  <mc:AlternateContent xmlns:mc="http://schemas.openxmlformats.org/markup-compatibility/2006">
    <mc:Choice Requires="x14">
      <controls>
        <mc:AlternateContent xmlns:mc="http://schemas.openxmlformats.org/markup-compatibility/2006">
          <mc:Choice Requires="x14">
            <control shapeId="1025" r:id="rId5" name="Check Box 1">
              <controlPr defaultSize="0" autoFill="0" autoLine="0" autoPict="0">
                <anchor moveWithCells="1">
                  <from>
                    <xdr:col>9</xdr:col>
                    <xdr:colOff>285750</xdr:colOff>
                    <xdr:row>71</xdr:row>
                    <xdr:rowOff>69850</xdr:rowOff>
                  </from>
                  <to>
                    <xdr:col>9</xdr:col>
                    <xdr:colOff>590550</xdr:colOff>
                    <xdr:row>72</xdr:row>
                    <xdr:rowOff>95250</xdr:rowOff>
                  </to>
                </anchor>
              </controlPr>
            </control>
          </mc:Choice>
        </mc:AlternateContent>
        <mc:AlternateContent xmlns:mc="http://schemas.openxmlformats.org/markup-compatibility/2006">
          <mc:Choice Requires="x14">
            <control shapeId="1026" r:id="rId6" name="Check Box 2">
              <controlPr defaultSize="0" autoFill="0" autoLine="0" autoPict="0">
                <anchor moveWithCells="1">
                  <from>
                    <xdr:col>9</xdr:col>
                    <xdr:colOff>285750</xdr:colOff>
                    <xdr:row>72</xdr:row>
                    <xdr:rowOff>69850</xdr:rowOff>
                  </from>
                  <to>
                    <xdr:col>9</xdr:col>
                    <xdr:colOff>590550</xdr:colOff>
                    <xdr:row>73</xdr:row>
                    <xdr:rowOff>95250</xdr:rowOff>
                  </to>
                </anchor>
              </controlPr>
            </control>
          </mc:Choice>
        </mc:AlternateContent>
        <mc:AlternateContent xmlns:mc="http://schemas.openxmlformats.org/markup-compatibility/2006">
          <mc:Choice Requires="x14">
            <control shapeId="1027" r:id="rId7" name="Check Box 3">
              <controlPr defaultSize="0" autoFill="0" autoLine="0" autoPict="0">
                <anchor moveWithCells="1">
                  <from>
                    <xdr:col>9</xdr:col>
                    <xdr:colOff>285750</xdr:colOff>
                    <xdr:row>73</xdr:row>
                    <xdr:rowOff>69850</xdr:rowOff>
                  </from>
                  <to>
                    <xdr:col>9</xdr:col>
                    <xdr:colOff>590550</xdr:colOff>
                    <xdr:row>74</xdr:row>
                    <xdr:rowOff>95250</xdr:rowOff>
                  </to>
                </anchor>
              </controlPr>
            </control>
          </mc:Choice>
        </mc:AlternateContent>
        <mc:AlternateContent xmlns:mc="http://schemas.openxmlformats.org/markup-compatibility/2006">
          <mc:Choice Requires="x14">
            <control shapeId="1028" r:id="rId8" name="Check Box 4">
              <controlPr defaultSize="0" autoFill="0" autoLine="0" autoPict="0">
                <anchor moveWithCells="1">
                  <from>
                    <xdr:col>9</xdr:col>
                    <xdr:colOff>285750</xdr:colOff>
                    <xdr:row>74</xdr:row>
                    <xdr:rowOff>69850</xdr:rowOff>
                  </from>
                  <to>
                    <xdr:col>9</xdr:col>
                    <xdr:colOff>590550</xdr:colOff>
                    <xdr:row>75</xdr:row>
                    <xdr:rowOff>95250</xdr:rowOff>
                  </to>
                </anchor>
              </controlPr>
            </control>
          </mc:Choice>
        </mc:AlternateContent>
        <mc:AlternateContent xmlns:mc="http://schemas.openxmlformats.org/markup-compatibility/2006">
          <mc:Choice Requires="x14">
            <control shapeId="1029" r:id="rId9" name="Check Box 5">
              <controlPr defaultSize="0" autoFill="0" autoLine="0" autoPict="0">
                <anchor moveWithCells="1">
                  <from>
                    <xdr:col>9</xdr:col>
                    <xdr:colOff>285750</xdr:colOff>
                    <xdr:row>77</xdr:row>
                    <xdr:rowOff>69850</xdr:rowOff>
                  </from>
                  <to>
                    <xdr:col>9</xdr:col>
                    <xdr:colOff>590550</xdr:colOff>
                    <xdr:row>78</xdr:row>
                    <xdr:rowOff>95250</xdr:rowOff>
                  </to>
                </anchor>
              </controlPr>
            </control>
          </mc:Choice>
        </mc:AlternateContent>
        <mc:AlternateContent xmlns:mc="http://schemas.openxmlformats.org/markup-compatibility/2006">
          <mc:Choice Requires="x14">
            <control shapeId="1030" r:id="rId10" name="Check Box 6">
              <controlPr defaultSize="0" autoFill="0" autoLine="0" autoPict="0">
                <anchor moveWithCells="1">
                  <from>
                    <xdr:col>9</xdr:col>
                    <xdr:colOff>285750</xdr:colOff>
                    <xdr:row>78</xdr:row>
                    <xdr:rowOff>69850</xdr:rowOff>
                  </from>
                  <to>
                    <xdr:col>9</xdr:col>
                    <xdr:colOff>590550</xdr:colOff>
                    <xdr:row>79</xdr:row>
                    <xdr:rowOff>95250</xdr:rowOff>
                  </to>
                </anchor>
              </controlPr>
            </control>
          </mc:Choice>
        </mc:AlternateContent>
        <mc:AlternateContent xmlns:mc="http://schemas.openxmlformats.org/markup-compatibility/2006">
          <mc:Choice Requires="x14">
            <control shapeId="1031" r:id="rId11" name="Check Box 7">
              <controlPr defaultSize="0" autoFill="0" autoLine="0" autoPict="0">
                <anchor moveWithCells="1">
                  <from>
                    <xdr:col>9</xdr:col>
                    <xdr:colOff>285750</xdr:colOff>
                    <xdr:row>79</xdr:row>
                    <xdr:rowOff>69850</xdr:rowOff>
                  </from>
                  <to>
                    <xdr:col>9</xdr:col>
                    <xdr:colOff>590550</xdr:colOff>
                    <xdr:row>80</xdr:row>
                    <xdr:rowOff>95250</xdr:rowOff>
                  </to>
                </anchor>
              </controlPr>
            </control>
          </mc:Choice>
        </mc:AlternateContent>
        <mc:AlternateContent xmlns:mc="http://schemas.openxmlformats.org/markup-compatibility/2006">
          <mc:Choice Requires="x14">
            <control shapeId="1032" r:id="rId12" name="Check Box 8">
              <controlPr defaultSize="0" autoFill="0" autoLine="0" autoPict="0">
                <anchor moveWithCells="1">
                  <from>
                    <xdr:col>9</xdr:col>
                    <xdr:colOff>285750</xdr:colOff>
                    <xdr:row>82</xdr:row>
                    <xdr:rowOff>69850</xdr:rowOff>
                  </from>
                  <to>
                    <xdr:col>9</xdr:col>
                    <xdr:colOff>590550</xdr:colOff>
                    <xdr:row>83</xdr:row>
                    <xdr:rowOff>95250</xdr:rowOff>
                  </to>
                </anchor>
              </controlPr>
            </control>
          </mc:Choice>
        </mc:AlternateContent>
        <mc:AlternateContent xmlns:mc="http://schemas.openxmlformats.org/markup-compatibility/2006">
          <mc:Choice Requires="x14">
            <control shapeId="1033" r:id="rId13" name="Check Box 9">
              <controlPr defaultSize="0" autoFill="0" autoLine="0" autoPict="0">
                <anchor moveWithCells="1">
                  <from>
                    <xdr:col>6</xdr:col>
                    <xdr:colOff>57150</xdr:colOff>
                    <xdr:row>140</xdr:row>
                    <xdr:rowOff>76200</xdr:rowOff>
                  </from>
                  <to>
                    <xdr:col>6</xdr:col>
                    <xdr:colOff>374650</xdr:colOff>
                    <xdr:row>141</xdr:row>
                    <xdr:rowOff>25400</xdr:rowOff>
                  </to>
                </anchor>
              </controlPr>
            </control>
          </mc:Choice>
        </mc:AlternateContent>
        <mc:AlternateContent xmlns:mc="http://schemas.openxmlformats.org/markup-compatibility/2006">
          <mc:Choice Requires="x14">
            <control shapeId="1034" r:id="rId14" name="Check Box 10">
              <controlPr defaultSize="0" autoFill="0" autoLine="0" autoPict="0">
                <anchor moveWithCells="1">
                  <from>
                    <xdr:col>6</xdr:col>
                    <xdr:colOff>50800</xdr:colOff>
                    <xdr:row>142</xdr:row>
                    <xdr:rowOff>69850</xdr:rowOff>
                  </from>
                  <to>
                    <xdr:col>6</xdr:col>
                    <xdr:colOff>355600</xdr:colOff>
                    <xdr:row>143</xdr:row>
                    <xdr:rowOff>31750</xdr:rowOff>
                  </to>
                </anchor>
              </controlPr>
            </control>
          </mc:Choice>
        </mc:AlternateContent>
        <mc:AlternateContent xmlns:mc="http://schemas.openxmlformats.org/markup-compatibility/2006">
          <mc:Choice Requires="x14">
            <control shapeId="1035" r:id="rId15" name="Check Box 11">
              <controlPr defaultSize="0" autoFill="0" autoLine="0" autoPict="0">
                <anchor moveWithCells="1">
                  <from>
                    <xdr:col>6</xdr:col>
                    <xdr:colOff>38100</xdr:colOff>
                    <xdr:row>144</xdr:row>
                    <xdr:rowOff>88900</xdr:rowOff>
                  </from>
                  <to>
                    <xdr:col>6</xdr:col>
                    <xdr:colOff>342900</xdr:colOff>
                    <xdr:row>145</xdr:row>
                    <xdr:rowOff>25400</xdr:rowOff>
                  </to>
                </anchor>
              </controlPr>
            </control>
          </mc:Choice>
        </mc:AlternateContent>
        <mc:AlternateContent xmlns:mc="http://schemas.openxmlformats.org/markup-compatibility/2006">
          <mc:Choice Requires="x14">
            <control shapeId="1036" r:id="rId16" name="Check Box 12">
              <controlPr defaultSize="0" autoFill="0" autoLine="0" autoPict="0">
                <anchor moveWithCells="1">
                  <from>
                    <xdr:col>15</xdr:col>
                    <xdr:colOff>88900</xdr:colOff>
                    <xdr:row>138</xdr:row>
                    <xdr:rowOff>95250</xdr:rowOff>
                  </from>
                  <to>
                    <xdr:col>15</xdr:col>
                    <xdr:colOff>393700</xdr:colOff>
                    <xdr:row>138</xdr:row>
                    <xdr:rowOff>298450</xdr:rowOff>
                  </to>
                </anchor>
              </controlPr>
            </control>
          </mc:Choice>
        </mc:AlternateContent>
        <mc:AlternateContent xmlns:mc="http://schemas.openxmlformats.org/markup-compatibility/2006">
          <mc:Choice Requires="x14">
            <control shapeId="1037" r:id="rId17" name="Check Box 13">
              <controlPr defaultSize="0" autoFill="0" autoLine="0" autoPict="0">
                <anchor moveWithCells="1">
                  <from>
                    <xdr:col>15</xdr:col>
                    <xdr:colOff>88900</xdr:colOff>
                    <xdr:row>140</xdr:row>
                    <xdr:rowOff>95250</xdr:rowOff>
                  </from>
                  <to>
                    <xdr:col>15</xdr:col>
                    <xdr:colOff>393700</xdr:colOff>
                    <xdr:row>141</xdr:row>
                    <xdr:rowOff>25400</xdr:rowOff>
                  </to>
                </anchor>
              </controlPr>
            </control>
          </mc:Choice>
        </mc:AlternateContent>
        <mc:AlternateContent xmlns:mc="http://schemas.openxmlformats.org/markup-compatibility/2006">
          <mc:Choice Requires="x14">
            <control shapeId="1038" r:id="rId18" name="Check Box 14">
              <controlPr defaultSize="0" autoFill="0" autoLine="0" autoPict="0">
                <anchor moveWithCells="1">
                  <from>
                    <xdr:col>15</xdr:col>
                    <xdr:colOff>95250</xdr:colOff>
                    <xdr:row>142</xdr:row>
                    <xdr:rowOff>107950</xdr:rowOff>
                  </from>
                  <to>
                    <xdr:col>15</xdr:col>
                    <xdr:colOff>400050</xdr:colOff>
                    <xdr:row>143</xdr:row>
                    <xdr:rowOff>31750</xdr:rowOff>
                  </to>
                </anchor>
              </controlPr>
            </control>
          </mc:Choice>
        </mc:AlternateContent>
        <mc:AlternateContent xmlns:mc="http://schemas.openxmlformats.org/markup-compatibility/2006">
          <mc:Choice Requires="x14">
            <control shapeId="1039" r:id="rId19" name="Check Box 15">
              <controlPr defaultSize="0" autoFill="0" autoLine="0" autoPict="0">
                <anchor moveWithCells="1">
                  <from>
                    <xdr:col>15</xdr:col>
                    <xdr:colOff>95250</xdr:colOff>
                    <xdr:row>144</xdr:row>
                    <xdr:rowOff>114300</xdr:rowOff>
                  </from>
                  <to>
                    <xdr:col>15</xdr:col>
                    <xdr:colOff>400050</xdr:colOff>
                    <xdr:row>145</xdr:row>
                    <xdr:rowOff>25400</xdr:rowOff>
                  </to>
                </anchor>
              </controlPr>
            </control>
          </mc:Choice>
        </mc:AlternateContent>
        <mc:AlternateContent xmlns:mc="http://schemas.openxmlformats.org/markup-compatibility/2006">
          <mc:Choice Requires="x14">
            <control shapeId="1042" r:id="rId20" name="Check Box 18">
              <controlPr defaultSize="0" autoFill="0" autoLine="0" autoPict="0">
                <anchor moveWithCells="1">
                  <from>
                    <xdr:col>9</xdr:col>
                    <xdr:colOff>285750</xdr:colOff>
                    <xdr:row>75</xdr:row>
                    <xdr:rowOff>69850</xdr:rowOff>
                  </from>
                  <to>
                    <xdr:col>9</xdr:col>
                    <xdr:colOff>590550</xdr:colOff>
                    <xdr:row>76</xdr:row>
                    <xdr:rowOff>95250</xdr:rowOff>
                  </to>
                </anchor>
              </controlPr>
            </control>
          </mc:Choice>
        </mc:AlternateContent>
        <mc:AlternateContent xmlns:mc="http://schemas.openxmlformats.org/markup-compatibility/2006">
          <mc:Choice Requires="x14">
            <control shapeId="1043" r:id="rId21" name="Check Box 19">
              <controlPr defaultSize="0" autoFill="0" autoLine="0" autoPict="0">
                <anchor moveWithCells="1">
                  <from>
                    <xdr:col>9</xdr:col>
                    <xdr:colOff>285750</xdr:colOff>
                    <xdr:row>76</xdr:row>
                    <xdr:rowOff>69850</xdr:rowOff>
                  </from>
                  <to>
                    <xdr:col>9</xdr:col>
                    <xdr:colOff>590550</xdr:colOff>
                    <xdr:row>77</xdr:row>
                    <xdr:rowOff>95250</xdr:rowOff>
                  </to>
                </anchor>
              </controlPr>
            </control>
          </mc:Choice>
        </mc:AlternateContent>
        <mc:AlternateContent xmlns:mc="http://schemas.openxmlformats.org/markup-compatibility/2006">
          <mc:Choice Requires="x14">
            <control shapeId="1044" r:id="rId22" name="Check Box 20">
              <controlPr defaultSize="0" autoFill="0" autoLine="0" autoPict="0">
                <anchor moveWithCells="1">
                  <from>
                    <xdr:col>9</xdr:col>
                    <xdr:colOff>285750</xdr:colOff>
                    <xdr:row>80</xdr:row>
                    <xdr:rowOff>69850</xdr:rowOff>
                  </from>
                  <to>
                    <xdr:col>9</xdr:col>
                    <xdr:colOff>590550</xdr:colOff>
                    <xdr:row>81</xdr:row>
                    <xdr:rowOff>95250</xdr:rowOff>
                  </to>
                </anchor>
              </controlPr>
            </control>
          </mc:Choice>
        </mc:AlternateContent>
        <mc:AlternateContent xmlns:mc="http://schemas.openxmlformats.org/markup-compatibility/2006">
          <mc:Choice Requires="x14">
            <control shapeId="1045" r:id="rId23" name="Check Box 21">
              <controlPr defaultSize="0" autoFill="0" autoLine="0" autoPict="0">
                <anchor moveWithCells="1">
                  <from>
                    <xdr:col>9</xdr:col>
                    <xdr:colOff>285750</xdr:colOff>
                    <xdr:row>81</xdr:row>
                    <xdr:rowOff>69850</xdr:rowOff>
                  </from>
                  <to>
                    <xdr:col>9</xdr:col>
                    <xdr:colOff>590550</xdr:colOff>
                    <xdr:row>82</xdr:row>
                    <xdr:rowOff>95250</xdr:rowOff>
                  </to>
                </anchor>
              </controlPr>
            </control>
          </mc:Choice>
        </mc:AlternateContent>
        <mc:AlternateContent xmlns:mc="http://schemas.openxmlformats.org/markup-compatibility/2006">
          <mc:Choice Requires="x14">
            <control shapeId="1046" r:id="rId24" name="Check Box 22">
              <controlPr defaultSize="0" autoFill="0" autoLine="0" autoPict="0">
                <anchor moveWithCells="1">
                  <from>
                    <xdr:col>6</xdr:col>
                    <xdr:colOff>38100</xdr:colOff>
                    <xdr:row>146</xdr:row>
                    <xdr:rowOff>88900</xdr:rowOff>
                  </from>
                  <to>
                    <xdr:col>6</xdr:col>
                    <xdr:colOff>342900</xdr:colOff>
                    <xdr:row>147</xdr:row>
                    <xdr:rowOff>25400</xdr:rowOff>
                  </to>
                </anchor>
              </controlPr>
            </control>
          </mc:Choice>
        </mc:AlternateContent>
        <mc:AlternateContent xmlns:mc="http://schemas.openxmlformats.org/markup-compatibility/2006">
          <mc:Choice Requires="x14">
            <control shapeId="1047" r:id="rId25" name="Check Box 23">
              <controlPr defaultSize="0" autoFill="0" autoLine="0" autoPict="0">
                <anchor moveWithCells="1">
                  <from>
                    <xdr:col>6</xdr:col>
                    <xdr:colOff>38100</xdr:colOff>
                    <xdr:row>148</xdr:row>
                    <xdr:rowOff>88900</xdr:rowOff>
                  </from>
                  <to>
                    <xdr:col>6</xdr:col>
                    <xdr:colOff>342900</xdr:colOff>
                    <xdr:row>149</xdr:row>
                    <xdr:rowOff>25400</xdr:rowOff>
                  </to>
                </anchor>
              </controlPr>
            </control>
          </mc:Choice>
        </mc:AlternateContent>
        <mc:AlternateContent xmlns:mc="http://schemas.openxmlformats.org/markup-compatibility/2006">
          <mc:Choice Requires="x14">
            <control shapeId="1049" r:id="rId26" name="Check Box 25">
              <controlPr defaultSize="0" autoFill="0" autoLine="0" autoPict="0">
                <anchor moveWithCells="1">
                  <from>
                    <xdr:col>15</xdr:col>
                    <xdr:colOff>95250</xdr:colOff>
                    <xdr:row>146</xdr:row>
                    <xdr:rowOff>114300</xdr:rowOff>
                  </from>
                  <to>
                    <xdr:col>15</xdr:col>
                    <xdr:colOff>400050</xdr:colOff>
                    <xdr:row>147</xdr:row>
                    <xdr:rowOff>25400</xdr:rowOff>
                  </to>
                </anchor>
              </controlPr>
            </control>
          </mc:Choice>
        </mc:AlternateContent>
        <mc:AlternateContent xmlns:mc="http://schemas.openxmlformats.org/markup-compatibility/2006">
          <mc:Choice Requires="x14">
            <control shapeId="1050" r:id="rId27" name="Check Box 26">
              <controlPr defaultSize="0" autoFill="0" autoLine="0" autoPict="0">
                <anchor moveWithCells="1">
                  <from>
                    <xdr:col>15</xdr:col>
                    <xdr:colOff>95250</xdr:colOff>
                    <xdr:row>148</xdr:row>
                    <xdr:rowOff>114300</xdr:rowOff>
                  </from>
                  <to>
                    <xdr:col>15</xdr:col>
                    <xdr:colOff>400050</xdr:colOff>
                    <xdr:row>149</xdr:row>
                    <xdr:rowOff>25400</xdr:rowOff>
                  </to>
                </anchor>
              </controlPr>
            </control>
          </mc:Choice>
        </mc:AlternateContent>
      </controls>
    </mc:Choice>
  </mc:AlternateContent>
  <extLst>
    <ext xmlns:x14="http://schemas.microsoft.com/office/spreadsheetml/2009/9/main" uri="{CCE6A557-97BC-4b89-ADB6-D9C93CAAB3DF}">
      <x14:dataValidations xmlns:xm="http://schemas.microsoft.com/office/excel/2006/main" count="4">
        <x14:dataValidation type="list" allowBlank="1" showInputMessage="1" showErrorMessage="1" xr:uid="{F98369C8-7439-4995-9BFC-A5E68FEFFE8D}">
          <x14:formula1>
            <xm:f>'Staff Info'!$D$1:$D$7</xm:f>
          </x14:formula1>
          <xm:sqref>L2:P2</xm:sqref>
        </x14:dataValidation>
        <x14:dataValidation type="list" allowBlank="1" showInputMessage="1" showErrorMessage="1" xr:uid="{652CA4B0-C330-4728-AE9A-77E8EB2C5452}">
          <x14:formula1>
            <xm:f>'Staff Info'!$G$1:$G$5</xm:f>
          </x14:formula1>
          <xm:sqref>F4:J4 C8:D8 O8:P8 J8:K8 M8 F8</xm:sqref>
        </x14:dataValidation>
        <x14:dataValidation type="list" allowBlank="1" showInputMessage="1" showErrorMessage="1" xr:uid="{9F646C1C-CAED-415C-BDBE-0A221708B0BC}">
          <x14:formula1>
            <xm:f>'Staff Info'!$A$1:$A$26</xm:f>
          </x14:formula1>
          <xm:sqref>K4:P4</xm:sqref>
        </x14:dataValidation>
        <x14:dataValidation type="list" allowBlank="1" showInputMessage="1" showErrorMessage="1" xr:uid="{DF5C71B5-890B-4DD3-ABEC-98EF315995C3}">
          <x14:formula1>
            <xm:f>'Staff Info'!$I$1:$I$480</xm:f>
          </x14:formula1>
          <xm:sqref>C6:D6 F6:H6 J6:K6 M6 O6:P6</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D5D86E8-9D4C-4DD1-98C8-E801CF9852D6}">
  <sheetPr>
    <pageSetUpPr fitToPage="1"/>
  </sheetPr>
  <dimension ref="A1:H22"/>
  <sheetViews>
    <sheetView workbookViewId="0">
      <selection activeCell="I4" sqref="I4"/>
    </sheetView>
  </sheetViews>
  <sheetFormatPr defaultRowHeight="14.5" x14ac:dyDescent="0.35"/>
  <cols>
    <col min="1" max="1" width="17.90625" customWidth="1"/>
    <col min="2" max="2" width="23.7265625" customWidth="1"/>
    <col min="3" max="3" width="22.81640625" customWidth="1"/>
    <col min="4" max="4" width="19.90625" customWidth="1"/>
    <col min="5" max="5" width="16.6328125" customWidth="1"/>
    <col min="6" max="6" width="15.90625" customWidth="1"/>
    <col min="7" max="7" width="16.26953125" customWidth="1"/>
    <col min="8" max="8" width="23.36328125" customWidth="1"/>
  </cols>
  <sheetData>
    <row r="1" spans="1:8" x14ac:dyDescent="0.35">
      <c r="A1" s="284" t="s">
        <v>665</v>
      </c>
      <c r="B1" s="285"/>
      <c r="C1" s="285"/>
      <c r="D1" s="285"/>
      <c r="E1" s="285"/>
      <c r="F1" s="285"/>
      <c r="G1" s="285"/>
      <c r="H1" s="285"/>
    </row>
    <row r="2" spans="1:8" ht="15" thickBot="1" x14ac:dyDescent="0.4">
      <c r="A2" s="286" t="s">
        <v>678</v>
      </c>
      <c r="B2" s="286"/>
      <c r="C2" s="286"/>
      <c r="D2" s="286"/>
      <c r="E2" s="286"/>
      <c r="F2" s="286"/>
      <c r="G2" s="286"/>
      <c r="H2" s="286"/>
    </row>
    <row r="3" spans="1:8" ht="42.5" x14ac:dyDescent="0.35">
      <c r="A3" s="72" t="s">
        <v>666</v>
      </c>
      <c r="B3" s="73" t="s">
        <v>667</v>
      </c>
      <c r="C3" s="72" t="s">
        <v>668</v>
      </c>
      <c r="D3" s="72" t="s">
        <v>669</v>
      </c>
      <c r="E3" s="74" t="s">
        <v>670</v>
      </c>
      <c r="F3" s="74" t="s">
        <v>671</v>
      </c>
      <c r="G3" s="74" t="s">
        <v>672</v>
      </c>
      <c r="H3" s="75"/>
    </row>
    <row r="4" spans="1:8" x14ac:dyDescent="0.35">
      <c r="A4" s="76"/>
      <c r="B4" s="77">
        <v>56070</v>
      </c>
      <c r="C4" s="77">
        <v>52120</v>
      </c>
      <c r="D4" s="77">
        <v>49320</v>
      </c>
      <c r="E4" s="77">
        <f>D4*0.75</f>
        <v>36990</v>
      </c>
      <c r="F4" s="77">
        <f>D4*0.5</f>
        <v>24660</v>
      </c>
      <c r="G4" s="77">
        <f>D4*0.25</f>
        <v>12330</v>
      </c>
      <c r="H4" s="77"/>
    </row>
    <row r="5" spans="1:8" x14ac:dyDescent="0.35">
      <c r="A5" s="76">
        <v>1</v>
      </c>
      <c r="B5" s="78">
        <f t="shared" ref="B5:G5" si="0">B4+ (300*1)</f>
        <v>56370</v>
      </c>
      <c r="C5" s="78">
        <f t="shared" si="0"/>
        <v>52420</v>
      </c>
      <c r="D5" s="77">
        <f t="shared" si="0"/>
        <v>49620</v>
      </c>
      <c r="E5" s="77">
        <f t="shared" si="0"/>
        <v>37290</v>
      </c>
      <c r="F5" s="77">
        <f t="shared" si="0"/>
        <v>24960</v>
      </c>
      <c r="G5" s="77">
        <f t="shared" si="0"/>
        <v>12630</v>
      </c>
      <c r="H5" s="287" t="s">
        <v>673</v>
      </c>
    </row>
    <row r="6" spans="1:8" x14ac:dyDescent="0.35">
      <c r="A6" s="76">
        <v>2</v>
      </c>
      <c r="B6" s="78">
        <f t="shared" ref="B6:B19" si="1">B5+ (300*1)</f>
        <v>56670</v>
      </c>
      <c r="C6" s="78">
        <f t="shared" ref="C6:C19" si="2">C5+ (300*1)</f>
        <v>52720</v>
      </c>
      <c r="D6" s="77">
        <f t="shared" ref="D6:D19" si="3">D5+ (300*1)</f>
        <v>49920</v>
      </c>
      <c r="E6" s="77">
        <f t="shared" ref="E6:E19" si="4">E5+ (300*1)</f>
        <v>37590</v>
      </c>
      <c r="F6" s="77">
        <f t="shared" ref="F6:F19" si="5">F5+ (300*1)</f>
        <v>25260</v>
      </c>
      <c r="G6" s="77">
        <f t="shared" ref="G6:G19" si="6">G5+ (300*1)</f>
        <v>12930</v>
      </c>
      <c r="H6" s="288"/>
    </row>
    <row r="7" spans="1:8" x14ac:dyDescent="0.35">
      <c r="A7" s="76">
        <v>3</v>
      </c>
      <c r="B7" s="78">
        <f t="shared" si="1"/>
        <v>56970</v>
      </c>
      <c r="C7" s="78">
        <f t="shared" si="2"/>
        <v>53020</v>
      </c>
      <c r="D7" s="77">
        <f t="shared" si="3"/>
        <v>50220</v>
      </c>
      <c r="E7" s="77">
        <f t="shared" si="4"/>
        <v>37890</v>
      </c>
      <c r="F7" s="77">
        <f t="shared" si="5"/>
        <v>25560</v>
      </c>
      <c r="G7" s="77">
        <f t="shared" si="6"/>
        <v>13230</v>
      </c>
      <c r="H7" s="289"/>
    </row>
    <row r="8" spans="1:8" x14ac:dyDescent="0.35">
      <c r="A8" s="76">
        <v>4</v>
      </c>
      <c r="B8" s="78">
        <f t="shared" si="1"/>
        <v>57270</v>
      </c>
      <c r="C8" s="78">
        <f t="shared" si="2"/>
        <v>53320</v>
      </c>
      <c r="D8" s="77">
        <f t="shared" si="3"/>
        <v>50520</v>
      </c>
      <c r="E8" s="77">
        <f t="shared" si="4"/>
        <v>38190</v>
      </c>
      <c r="F8" s="77">
        <f t="shared" si="5"/>
        <v>25860</v>
      </c>
      <c r="G8" s="77">
        <f t="shared" si="6"/>
        <v>13530</v>
      </c>
      <c r="H8" s="1"/>
    </row>
    <row r="9" spans="1:8" ht="14.5" customHeight="1" x14ac:dyDescent="0.35">
      <c r="A9" s="76">
        <v>5</v>
      </c>
      <c r="B9" s="78">
        <f t="shared" si="1"/>
        <v>57570</v>
      </c>
      <c r="C9" s="78">
        <f t="shared" si="2"/>
        <v>53620</v>
      </c>
      <c r="D9" s="77">
        <f t="shared" si="3"/>
        <v>50820</v>
      </c>
      <c r="E9" s="77">
        <f t="shared" si="4"/>
        <v>38490</v>
      </c>
      <c r="F9" s="77">
        <f t="shared" si="5"/>
        <v>26160</v>
      </c>
      <c r="G9" s="77">
        <f t="shared" si="6"/>
        <v>13830</v>
      </c>
      <c r="H9" s="287" t="s">
        <v>674</v>
      </c>
    </row>
    <row r="10" spans="1:8" x14ac:dyDescent="0.35">
      <c r="A10" s="76">
        <v>6</v>
      </c>
      <c r="B10" s="78">
        <f t="shared" si="1"/>
        <v>57870</v>
      </c>
      <c r="C10" s="78">
        <f t="shared" si="2"/>
        <v>53920</v>
      </c>
      <c r="D10" s="77">
        <f t="shared" si="3"/>
        <v>51120</v>
      </c>
      <c r="E10" s="77">
        <f t="shared" si="4"/>
        <v>38790</v>
      </c>
      <c r="F10" s="77">
        <f t="shared" si="5"/>
        <v>26460</v>
      </c>
      <c r="G10" s="77">
        <f t="shared" si="6"/>
        <v>14130</v>
      </c>
      <c r="H10" s="288"/>
    </row>
    <row r="11" spans="1:8" x14ac:dyDescent="0.35">
      <c r="A11" s="76">
        <v>7</v>
      </c>
      <c r="B11" s="78">
        <f t="shared" si="1"/>
        <v>58170</v>
      </c>
      <c r="C11" s="78">
        <f t="shared" si="2"/>
        <v>54220</v>
      </c>
      <c r="D11" s="77">
        <f t="shared" si="3"/>
        <v>51420</v>
      </c>
      <c r="E11" s="77">
        <f t="shared" si="4"/>
        <v>39090</v>
      </c>
      <c r="F11" s="77">
        <f t="shared" si="5"/>
        <v>26760</v>
      </c>
      <c r="G11" s="77">
        <f t="shared" si="6"/>
        <v>14430</v>
      </c>
      <c r="H11" s="288"/>
    </row>
    <row r="12" spans="1:8" x14ac:dyDescent="0.35">
      <c r="A12" s="76">
        <v>8</v>
      </c>
      <c r="B12" s="78">
        <f t="shared" si="1"/>
        <v>58470</v>
      </c>
      <c r="C12" s="78">
        <f t="shared" si="2"/>
        <v>54520</v>
      </c>
      <c r="D12" s="77">
        <f t="shared" si="3"/>
        <v>51720</v>
      </c>
      <c r="E12" s="77">
        <f t="shared" si="4"/>
        <v>39390</v>
      </c>
      <c r="F12" s="77">
        <f t="shared" si="5"/>
        <v>27060</v>
      </c>
      <c r="G12" s="77">
        <f t="shared" si="6"/>
        <v>14730</v>
      </c>
      <c r="H12" s="288"/>
    </row>
    <row r="13" spans="1:8" x14ac:dyDescent="0.35">
      <c r="A13" s="76">
        <v>9</v>
      </c>
      <c r="B13" s="78">
        <f t="shared" si="1"/>
        <v>58770</v>
      </c>
      <c r="C13" s="78">
        <f t="shared" si="2"/>
        <v>54820</v>
      </c>
      <c r="D13" s="77">
        <f t="shared" si="3"/>
        <v>52020</v>
      </c>
      <c r="E13" s="77">
        <f t="shared" si="4"/>
        <v>39690</v>
      </c>
      <c r="F13" s="77">
        <f t="shared" si="5"/>
        <v>27360</v>
      </c>
      <c r="G13" s="77">
        <f t="shared" si="6"/>
        <v>15030</v>
      </c>
      <c r="H13" s="288"/>
    </row>
    <row r="14" spans="1:8" x14ac:dyDescent="0.35">
      <c r="A14" s="76">
        <v>10</v>
      </c>
      <c r="B14" s="78">
        <f t="shared" si="1"/>
        <v>59070</v>
      </c>
      <c r="C14" s="78">
        <f t="shared" si="2"/>
        <v>55120</v>
      </c>
      <c r="D14" s="77">
        <f t="shared" si="3"/>
        <v>52320</v>
      </c>
      <c r="E14" s="77">
        <f t="shared" si="4"/>
        <v>39990</v>
      </c>
      <c r="F14" s="77">
        <f t="shared" si="5"/>
        <v>27660</v>
      </c>
      <c r="G14" s="77">
        <f t="shared" si="6"/>
        <v>15330</v>
      </c>
      <c r="H14" s="288"/>
    </row>
    <row r="15" spans="1:8" x14ac:dyDescent="0.35">
      <c r="A15" s="76">
        <v>11</v>
      </c>
      <c r="B15" s="78">
        <f t="shared" si="1"/>
        <v>59370</v>
      </c>
      <c r="C15" s="78">
        <f t="shared" si="2"/>
        <v>55420</v>
      </c>
      <c r="D15" s="77">
        <f t="shared" si="3"/>
        <v>52620</v>
      </c>
      <c r="E15" s="77">
        <f t="shared" si="4"/>
        <v>40290</v>
      </c>
      <c r="F15" s="77">
        <f t="shared" si="5"/>
        <v>27960</v>
      </c>
      <c r="G15" s="77">
        <f t="shared" si="6"/>
        <v>15630</v>
      </c>
      <c r="H15" s="288"/>
    </row>
    <row r="16" spans="1:8" x14ac:dyDescent="0.35">
      <c r="A16" s="76">
        <v>12</v>
      </c>
      <c r="B16" s="78">
        <f t="shared" si="1"/>
        <v>59670</v>
      </c>
      <c r="C16" s="78">
        <f t="shared" si="2"/>
        <v>55720</v>
      </c>
      <c r="D16" s="77">
        <f t="shared" si="3"/>
        <v>52920</v>
      </c>
      <c r="E16" s="77">
        <f t="shared" si="4"/>
        <v>40590</v>
      </c>
      <c r="F16" s="77">
        <f t="shared" si="5"/>
        <v>28260</v>
      </c>
      <c r="G16" s="77">
        <f t="shared" si="6"/>
        <v>15930</v>
      </c>
      <c r="H16" s="289"/>
    </row>
    <row r="17" spans="1:8" x14ac:dyDescent="0.35">
      <c r="A17" s="76">
        <v>13</v>
      </c>
      <c r="B17" s="78">
        <f t="shared" si="1"/>
        <v>59970</v>
      </c>
      <c r="C17" s="78">
        <f t="shared" si="2"/>
        <v>56020</v>
      </c>
      <c r="D17" s="77">
        <f t="shared" si="3"/>
        <v>53220</v>
      </c>
      <c r="E17" s="77">
        <f t="shared" si="4"/>
        <v>40890</v>
      </c>
      <c r="F17" s="77">
        <f t="shared" si="5"/>
        <v>28560</v>
      </c>
      <c r="G17" s="77">
        <f t="shared" si="6"/>
        <v>16230</v>
      </c>
      <c r="H17" s="1"/>
    </row>
    <row r="18" spans="1:8" x14ac:dyDescent="0.35">
      <c r="A18" s="76">
        <v>14</v>
      </c>
      <c r="B18" s="78">
        <f t="shared" si="1"/>
        <v>60270</v>
      </c>
      <c r="C18" s="78">
        <f t="shared" si="2"/>
        <v>56320</v>
      </c>
      <c r="D18" s="77">
        <f t="shared" si="3"/>
        <v>53520</v>
      </c>
      <c r="E18" s="77">
        <f t="shared" si="4"/>
        <v>41190</v>
      </c>
      <c r="F18" s="77">
        <f t="shared" si="5"/>
        <v>28860</v>
      </c>
      <c r="G18" s="77">
        <f t="shared" si="6"/>
        <v>16530</v>
      </c>
      <c r="H18" s="1"/>
    </row>
    <row r="19" spans="1:8" x14ac:dyDescent="0.35">
      <c r="A19" s="76">
        <v>15</v>
      </c>
      <c r="B19" s="78">
        <f t="shared" si="1"/>
        <v>60570</v>
      </c>
      <c r="C19" s="78">
        <f t="shared" si="2"/>
        <v>56620</v>
      </c>
      <c r="D19" s="77">
        <f t="shared" si="3"/>
        <v>53820</v>
      </c>
      <c r="E19" s="77">
        <f t="shared" si="4"/>
        <v>41490</v>
      </c>
      <c r="F19" s="77">
        <f t="shared" si="5"/>
        <v>29160</v>
      </c>
      <c r="G19" s="77">
        <f t="shared" si="6"/>
        <v>16830</v>
      </c>
      <c r="H19" s="79" t="s">
        <v>675</v>
      </c>
    </row>
    <row r="20" spans="1:8" x14ac:dyDescent="0.35">
      <c r="A20" s="80"/>
      <c r="B20" s="80"/>
      <c r="C20" s="80"/>
      <c r="D20" s="80"/>
      <c r="E20" s="80"/>
      <c r="F20" s="80"/>
      <c r="G20" s="80"/>
      <c r="H20" s="81"/>
    </row>
    <row r="21" spans="1:8" x14ac:dyDescent="0.35">
      <c r="A21" s="80" t="s">
        <v>676</v>
      </c>
      <c r="B21" s="80"/>
      <c r="C21" s="80"/>
      <c r="D21" s="80"/>
      <c r="E21" s="80"/>
      <c r="F21" s="80"/>
      <c r="G21" s="80"/>
      <c r="H21" s="81"/>
    </row>
    <row r="22" spans="1:8" x14ac:dyDescent="0.35">
      <c r="A22" s="80" t="s">
        <v>677</v>
      </c>
      <c r="B22" s="80"/>
      <c r="C22" s="80"/>
      <c r="D22" s="80"/>
      <c r="E22" s="80"/>
      <c r="F22" s="80"/>
      <c r="G22" s="80"/>
      <c r="H22" s="81"/>
    </row>
  </sheetData>
  <sheetProtection algorithmName="SHA-512" hashValue="/1fNTeDSF8VJn+heO9CucFNNhHaxt46bXc3umWm6i1CbLbp8KLVkkEuzxyq/G82hKX6psEiWXokUKo4GQLybjA==" saltValue="li+lfpAOTOiiUvcIsSh+YA==" spinCount="100000" sheet="1" objects="1" scenarios="1"/>
  <mergeCells count="4">
    <mergeCell ref="A1:H1"/>
    <mergeCell ref="A2:H2"/>
    <mergeCell ref="H5:H7"/>
    <mergeCell ref="H9:H16"/>
  </mergeCells>
  <hyperlinks>
    <hyperlink ref="H19" location="'Comp Form'!A1" display="Click here-return to Report" xr:uid="{A020BBA9-731A-4CC2-B541-276EB302C097}"/>
  </hyperlinks>
  <pageMargins left="0.7" right="0.7" top="0.75" bottom="0.75" header="0.3" footer="0.3"/>
  <pageSetup scale="78" fitToHeight="0"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3B41D2E-B5CF-48A9-90EE-CA0B9A1E0DA0}">
  <dimension ref="A1:J480"/>
  <sheetViews>
    <sheetView workbookViewId="0">
      <selection activeCell="G7" sqref="G7"/>
    </sheetView>
  </sheetViews>
  <sheetFormatPr defaultRowHeight="14.5" x14ac:dyDescent="0.35"/>
  <cols>
    <col min="1" max="1" width="37.1796875" bestFit="1" customWidth="1"/>
    <col min="4" max="4" width="21.54296875" bestFit="1" customWidth="1"/>
    <col min="7" max="7" width="21.54296875" bestFit="1" customWidth="1"/>
    <col min="9" max="9" width="23" bestFit="1" customWidth="1"/>
  </cols>
  <sheetData>
    <row r="1" spans="1:10" ht="16" x14ac:dyDescent="0.4">
      <c r="A1" s="57" t="s">
        <v>169</v>
      </c>
      <c r="D1" s="38" t="s">
        <v>169</v>
      </c>
      <c r="E1" s="57"/>
      <c r="F1" s="57"/>
      <c r="G1" s="58" t="s">
        <v>169</v>
      </c>
      <c r="I1" t="s">
        <v>180</v>
      </c>
      <c r="J1" t="s">
        <v>10</v>
      </c>
    </row>
    <row r="2" spans="1:10" ht="16" x14ac:dyDescent="0.4">
      <c r="A2" s="59" t="s">
        <v>96</v>
      </c>
      <c r="D2" t="s">
        <v>97</v>
      </c>
      <c r="E2" s="57"/>
      <c r="F2" s="57"/>
      <c r="G2" s="58" t="s">
        <v>98</v>
      </c>
      <c r="I2" t="s">
        <v>181</v>
      </c>
      <c r="J2">
        <v>4101</v>
      </c>
    </row>
    <row r="3" spans="1:10" ht="16" x14ac:dyDescent="0.4">
      <c r="A3" s="60" t="s">
        <v>99</v>
      </c>
      <c r="D3" t="s">
        <v>100</v>
      </c>
      <c r="E3" s="57"/>
      <c r="F3" s="57"/>
      <c r="G3" s="61" t="s">
        <v>101</v>
      </c>
      <c r="I3" t="s">
        <v>182</v>
      </c>
      <c r="J3">
        <v>3101</v>
      </c>
    </row>
    <row r="4" spans="1:10" ht="16.5" x14ac:dyDescent="0.45">
      <c r="A4" s="60" t="s">
        <v>102</v>
      </c>
      <c r="D4" s="62" t="s">
        <v>103</v>
      </c>
      <c r="E4" s="57"/>
      <c r="F4" s="57"/>
      <c r="G4" s="58" t="s">
        <v>104</v>
      </c>
      <c r="I4" t="s">
        <v>183</v>
      </c>
      <c r="J4">
        <v>5101</v>
      </c>
    </row>
    <row r="5" spans="1:10" ht="16" x14ac:dyDescent="0.4">
      <c r="A5" s="60" t="s">
        <v>105</v>
      </c>
      <c r="D5" t="s">
        <v>106</v>
      </c>
      <c r="E5" s="57"/>
      <c r="F5" s="57"/>
      <c r="G5" s="58" t="s">
        <v>107</v>
      </c>
      <c r="I5" t="s">
        <v>184</v>
      </c>
      <c r="J5">
        <v>4102</v>
      </c>
    </row>
    <row r="6" spans="1:10" ht="16" x14ac:dyDescent="0.4">
      <c r="A6" s="60" t="s">
        <v>108</v>
      </c>
      <c r="D6" t="s">
        <v>109</v>
      </c>
      <c r="E6" s="57"/>
      <c r="F6" s="57"/>
      <c r="G6" s="58"/>
      <c r="I6" t="s">
        <v>185</v>
      </c>
      <c r="J6">
        <v>5102</v>
      </c>
    </row>
    <row r="7" spans="1:10" ht="16" x14ac:dyDescent="0.4">
      <c r="A7" s="60" t="s">
        <v>110</v>
      </c>
      <c r="D7" t="s">
        <v>111</v>
      </c>
      <c r="E7" s="57"/>
      <c r="F7" s="57"/>
      <c r="G7" s="58"/>
      <c r="I7" t="s">
        <v>186</v>
      </c>
      <c r="J7">
        <v>5103</v>
      </c>
    </row>
    <row r="8" spans="1:10" ht="16" x14ac:dyDescent="0.4">
      <c r="A8" s="60" t="s">
        <v>112</v>
      </c>
      <c r="D8" s="38"/>
      <c r="E8" s="57"/>
      <c r="F8" s="57"/>
      <c r="G8" s="58"/>
      <c r="I8" t="s">
        <v>187</v>
      </c>
      <c r="J8">
        <v>1101</v>
      </c>
    </row>
    <row r="9" spans="1:10" ht="16" x14ac:dyDescent="0.4">
      <c r="A9" s="60" t="s">
        <v>113</v>
      </c>
      <c r="D9" s="38"/>
      <c r="E9" s="57"/>
      <c r="F9" s="57"/>
      <c r="G9" s="58"/>
      <c r="I9" t="s">
        <v>188</v>
      </c>
      <c r="J9">
        <v>1102</v>
      </c>
    </row>
    <row r="10" spans="1:10" ht="16" x14ac:dyDescent="0.4">
      <c r="A10" s="60" t="s">
        <v>114</v>
      </c>
      <c r="D10" s="38"/>
      <c r="E10" s="57"/>
      <c r="F10" s="57"/>
      <c r="G10" s="58"/>
      <c r="I10" t="s">
        <v>189</v>
      </c>
      <c r="J10">
        <v>1103</v>
      </c>
    </row>
    <row r="11" spans="1:10" ht="16" x14ac:dyDescent="0.35">
      <c r="A11" s="60" t="s">
        <v>115</v>
      </c>
      <c r="G11" s="63"/>
      <c r="I11" t="s">
        <v>190</v>
      </c>
      <c r="J11">
        <v>2101</v>
      </c>
    </row>
    <row r="12" spans="1:10" ht="16" x14ac:dyDescent="0.35">
      <c r="A12" s="60" t="s">
        <v>116</v>
      </c>
      <c r="G12" s="63"/>
      <c r="I12" t="s">
        <v>191</v>
      </c>
      <c r="J12">
        <v>2102</v>
      </c>
    </row>
    <row r="13" spans="1:10" ht="16" x14ac:dyDescent="0.35">
      <c r="A13" s="60" t="s">
        <v>117</v>
      </c>
      <c r="G13" s="63"/>
      <c r="I13" t="s">
        <v>192</v>
      </c>
      <c r="J13">
        <v>1104</v>
      </c>
    </row>
    <row r="14" spans="1:10" ht="16" x14ac:dyDescent="0.35">
      <c r="A14" s="60" t="s">
        <v>118</v>
      </c>
      <c r="G14" s="63"/>
      <c r="I14" t="s">
        <v>193</v>
      </c>
      <c r="J14">
        <v>6101</v>
      </c>
    </row>
    <row r="15" spans="1:10" ht="16" x14ac:dyDescent="0.35">
      <c r="A15" s="60" t="s">
        <v>119</v>
      </c>
      <c r="G15" s="63"/>
      <c r="I15" t="s">
        <v>194</v>
      </c>
      <c r="J15">
        <v>5104</v>
      </c>
    </row>
    <row r="16" spans="1:10" ht="16.5" x14ac:dyDescent="0.45">
      <c r="A16" s="60" t="s">
        <v>120</v>
      </c>
      <c r="F16" s="62"/>
      <c r="G16" s="63"/>
      <c r="I16" t="s">
        <v>195</v>
      </c>
      <c r="J16">
        <v>4103</v>
      </c>
    </row>
    <row r="17" spans="1:10" ht="16" x14ac:dyDescent="0.35">
      <c r="A17" s="60" t="s">
        <v>121</v>
      </c>
      <c r="G17" s="63"/>
      <c r="I17" t="s">
        <v>196</v>
      </c>
      <c r="J17">
        <v>6102</v>
      </c>
    </row>
    <row r="18" spans="1:10" ht="16" x14ac:dyDescent="0.35">
      <c r="A18" s="60" t="s">
        <v>122</v>
      </c>
      <c r="G18" s="63"/>
      <c r="I18" t="s">
        <v>197</v>
      </c>
      <c r="J18">
        <v>3102</v>
      </c>
    </row>
    <row r="19" spans="1:10" ht="16" x14ac:dyDescent="0.35">
      <c r="A19" s="60" t="s">
        <v>123</v>
      </c>
      <c r="G19" s="63"/>
      <c r="I19" t="s">
        <v>198</v>
      </c>
      <c r="J19">
        <v>6103</v>
      </c>
    </row>
    <row r="20" spans="1:10" ht="16" x14ac:dyDescent="0.35">
      <c r="A20" s="60" t="s">
        <v>124</v>
      </c>
      <c r="G20" s="63"/>
      <c r="I20" t="s">
        <v>199</v>
      </c>
      <c r="J20">
        <v>5105</v>
      </c>
    </row>
    <row r="21" spans="1:10" ht="16" x14ac:dyDescent="0.35">
      <c r="A21" s="60" t="s">
        <v>125</v>
      </c>
      <c r="D21" s="64"/>
      <c r="G21" s="63"/>
      <c r="I21" t="s">
        <v>200</v>
      </c>
      <c r="J21">
        <v>5106</v>
      </c>
    </row>
    <row r="22" spans="1:10" ht="16" x14ac:dyDescent="0.35">
      <c r="A22" s="60" t="s">
        <v>126</v>
      </c>
      <c r="G22" s="63"/>
      <c r="I22" t="s">
        <v>201</v>
      </c>
      <c r="J22">
        <v>6104</v>
      </c>
    </row>
    <row r="23" spans="1:10" ht="16" x14ac:dyDescent="0.35">
      <c r="A23" s="60" t="s">
        <v>127</v>
      </c>
      <c r="G23" s="63"/>
      <c r="I23" t="s">
        <v>202</v>
      </c>
      <c r="J23">
        <v>3103</v>
      </c>
    </row>
    <row r="24" spans="1:10" ht="16" x14ac:dyDescent="0.35">
      <c r="A24" s="60" t="s">
        <v>128</v>
      </c>
      <c r="G24" s="63"/>
      <c r="I24" t="s">
        <v>203</v>
      </c>
      <c r="J24">
        <v>5107</v>
      </c>
    </row>
    <row r="25" spans="1:10" ht="16" x14ac:dyDescent="0.35">
      <c r="A25" s="60" t="s">
        <v>129</v>
      </c>
      <c r="G25" s="63"/>
      <c r="I25" t="s">
        <v>204</v>
      </c>
      <c r="J25">
        <v>5108</v>
      </c>
    </row>
    <row r="26" spans="1:10" ht="16" x14ac:dyDescent="0.35">
      <c r="A26" s="60" t="s">
        <v>130</v>
      </c>
      <c r="G26" s="63"/>
      <c r="I26" t="s">
        <v>205</v>
      </c>
      <c r="J26">
        <v>3104</v>
      </c>
    </row>
    <row r="27" spans="1:10" x14ac:dyDescent="0.35">
      <c r="I27" t="s">
        <v>206</v>
      </c>
      <c r="J27">
        <v>5109</v>
      </c>
    </row>
    <row r="28" spans="1:10" x14ac:dyDescent="0.35">
      <c r="I28" t="s">
        <v>207</v>
      </c>
      <c r="J28">
        <v>1105</v>
      </c>
    </row>
    <row r="29" spans="1:10" x14ac:dyDescent="0.35">
      <c r="I29" t="s">
        <v>208</v>
      </c>
      <c r="J29">
        <v>3105</v>
      </c>
    </row>
    <row r="30" spans="1:10" x14ac:dyDescent="0.35">
      <c r="I30" t="s">
        <v>209</v>
      </c>
      <c r="J30">
        <v>6105</v>
      </c>
    </row>
    <row r="31" spans="1:10" x14ac:dyDescent="0.35">
      <c r="I31" t="s">
        <v>210</v>
      </c>
      <c r="J31">
        <v>1106</v>
      </c>
    </row>
    <row r="32" spans="1:10" x14ac:dyDescent="0.35">
      <c r="I32" t="s">
        <v>211</v>
      </c>
      <c r="J32">
        <v>1107</v>
      </c>
    </row>
    <row r="33" spans="9:10" x14ac:dyDescent="0.35">
      <c r="I33" t="s">
        <v>212</v>
      </c>
      <c r="J33">
        <v>3106</v>
      </c>
    </row>
    <row r="34" spans="9:10" x14ac:dyDescent="0.35">
      <c r="I34" t="s">
        <v>213</v>
      </c>
      <c r="J34">
        <v>6106</v>
      </c>
    </row>
    <row r="35" spans="9:10" x14ac:dyDescent="0.35">
      <c r="I35" t="s">
        <v>214</v>
      </c>
      <c r="J35">
        <v>6107</v>
      </c>
    </row>
    <row r="36" spans="9:10" x14ac:dyDescent="0.35">
      <c r="I36" t="s">
        <v>215</v>
      </c>
      <c r="J36">
        <v>3107</v>
      </c>
    </row>
    <row r="37" spans="9:10" x14ac:dyDescent="0.35">
      <c r="I37" t="s">
        <v>216</v>
      </c>
      <c r="J37">
        <v>5111</v>
      </c>
    </row>
    <row r="38" spans="9:10" x14ac:dyDescent="0.35">
      <c r="I38" t="s">
        <v>217</v>
      </c>
      <c r="J38">
        <v>4104</v>
      </c>
    </row>
    <row r="39" spans="9:10" x14ac:dyDescent="0.35">
      <c r="I39" t="s">
        <v>218</v>
      </c>
      <c r="J39">
        <v>3108</v>
      </c>
    </row>
    <row r="40" spans="9:10" x14ac:dyDescent="0.35">
      <c r="I40" t="s">
        <v>219</v>
      </c>
      <c r="J40">
        <v>5112</v>
      </c>
    </row>
    <row r="41" spans="9:10" x14ac:dyDescent="0.35">
      <c r="I41" t="s">
        <v>220</v>
      </c>
      <c r="J41">
        <v>1109</v>
      </c>
    </row>
    <row r="42" spans="9:10" x14ac:dyDescent="0.35">
      <c r="I42" t="s">
        <v>221</v>
      </c>
      <c r="J42">
        <v>1110</v>
      </c>
    </row>
    <row r="43" spans="9:10" x14ac:dyDescent="0.35">
      <c r="I43" t="s">
        <v>222</v>
      </c>
      <c r="J43">
        <v>7071</v>
      </c>
    </row>
    <row r="44" spans="9:10" x14ac:dyDescent="0.35">
      <c r="I44" t="s">
        <v>223</v>
      </c>
      <c r="J44">
        <v>3109</v>
      </c>
    </row>
    <row r="45" spans="9:10" x14ac:dyDescent="0.35">
      <c r="I45" t="s">
        <v>224</v>
      </c>
      <c r="J45">
        <v>3110</v>
      </c>
    </row>
    <row r="46" spans="9:10" x14ac:dyDescent="0.35">
      <c r="I46" t="s">
        <v>225</v>
      </c>
      <c r="J46">
        <v>3111</v>
      </c>
    </row>
    <row r="47" spans="9:10" x14ac:dyDescent="0.35">
      <c r="I47" t="s">
        <v>226</v>
      </c>
      <c r="J47">
        <v>4105</v>
      </c>
    </row>
    <row r="48" spans="9:10" x14ac:dyDescent="0.35">
      <c r="I48" t="s">
        <v>227</v>
      </c>
      <c r="J48">
        <v>1111</v>
      </c>
    </row>
    <row r="49" spans="9:10" x14ac:dyDescent="0.35">
      <c r="I49" t="s">
        <v>228</v>
      </c>
      <c r="J49">
        <v>5113</v>
      </c>
    </row>
    <row r="50" spans="9:10" x14ac:dyDescent="0.35">
      <c r="I50" t="s">
        <v>229</v>
      </c>
      <c r="J50">
        <v>5114</v>
      </c>
    </row>
    <row r="51" spans="9:10" x14ac:dyDescent="0.35">
      <c r="I51" t="s">
        <v>230</v>
      </c>
      <c r="J51">
        <v>4106</v>
      </c>
    </row>
    <row r="52" spans="9:10" x14ac:dyDescent="0.35">
      <c r="I52" t="s">
        <v>231</v>
      </c>
      <c r="J52">
        <v>6108</v>
      </c>
    </row>
    <row r="53" spans="9:10" x14ac:dyDescent="0.35">
      <c r="I53" t="s">
        <v>232</v>
      </c>
      <c r="J53">
        <v>4107</v>
      </c>
    </row>
    <row r="54" spans="9:10" x14ac:dyDescent="0.35">
      <c r="I54" t="s">
        <v>233</v>
      </c>
      <c r="J54">
        <v>1112</v>
      </c>
    </row>
    <row r="55" spans="9:10" x14ac:dyDescent="0.35">
      <c r="I55" t="s">
        <v>234</v>
      </c>
      <c r="J55">
        <v>1113</v>
      </c>
    </row>
    <row r="56" spans="9:10" x14ac:dyDescent="0.35">
      <c r="I56" t="s">
        <v>235</v>
      </c>
      <c r="J56">
        <v>2104</v>
      </c>
    </row>
    <row r="57" spans="9:10" x14ac:dyDescent="0.35">
      <c r="I57" t="s">
        <v>236</v>
      </c>
      <c r="J57">
        <v>3112</v>
      </c>
    </row>
    <row r="58" spans="9:10" x14ac:dyDescent="0.35">
      <c r="I58" t="s">
        <v>237</v>
      </c>
      <c r="J58">
        <v>3113</v>
      </c>
    </row>
    <row r="59" spans="9:10" x14ac:dyDescent="0.35">
      <c r="I59" t="s">
        <v>238</v>
      </c>
      <c r="J59">
        <v>2105</v>
      </c>
    </row>
    <row r="60" spans="9:10" x14ac:dyDescent="0.35">
      <c r="I60" t="s">
        <v>239</v>
      </c>
      <c r="J60">
        <v>3114</v>
      </c>
    </row>
    <row r="61" spans="9:10" x14ac:dyDescent="0.35">
      <c r="I61" t="s">
        <v>240</v>
      </c>
      <c r="J61">
        <v>5115</v>
      </c>
    </row>
    <row r="62" spans="9:10" x14ac:dyDescent="0.35">
      <c r="I62" t="s">
        <v>241</v>
      </c>
      <c r="J62">
        <v>6109</v>
      </c>
    </row>
    <row r="63" spans="9:10" x14ac:dyDescent="0.35">
      <c r="I63" t="s">
        <v>242</v>
      </c>
      <c r="J63">
        <v>1114</v>
      </c>
    </row>
    <row r="64" spans="9:10" x14ac:dyDescent="0.35">
      <c r="I64" t="s">
        <v>243</v>
      </c>
      <c r="J64">
        <v>4108</v>
      </c>
    </row>
    <row r="65" spans="9:10" x14ac:dyDescent="0.35">
      <c r="I65" t="s">
        <v>244</v>
      </c>
      <c r="J65">
        <v>5116</v>
      </c>
    </row>
    <row r="66" spans="9:10" x14ac:dyDescent="0.35">
      <c r="I66" t="s">
        <v>245</v>
      </c>
      <c r="J66">
        <v>6110</v>
      </c>
    </row>
    <row r="67" spans="9:10" x14ac:dyDescent="0.35">
      <c r="I67" t="s">
        <v>246</v>
      </c>
      <c r="J67">
        <v>4109</v>
      </c>
    </row>
    <row r="68" spans="9:10" x14ac:dyDescent="0.35">
      <c r="I68" t="s">
        <v>247</v>
      </c>
      <c r="J68">
        <v>3115</v>
      </c>
    </row>
    <row r="69" spans="9:10" x14ac:dyDescent="0.35">
      <c r="I69" t="s">
        <v>248</v>
      </c>
      <c r="J69">
        <v>6111</v>
      </c>
    </row>
    <row r="70" spans="9:10" x14ac:dyDescent="0.35">
      <c r="I70" t="s">
        <v>249</v>
      </c>
      <c r="J70">
        <v>4110</v>
      </c>
    </row>
    <row r="71" spans="9:10" x14ac:dyDescent="0.35">
      <c r="I71" t="s">
        <v>250</v>
      </c>
      <c r="J71">
        <v>3116</v>
      </c>
    </row>
    <row r="72" spans="9:10" x14ac:dyDescent="0.35">
      <c r="I72" t="s">
        <v>251</v>
      </c>
      <c r="J72">
        <v>2107</v>
      </c>
    </row>
    <row r="73" spans="9:10" x14ac:dyDescent="0.35">
      <c r="I73" t="s">
        <v>252</v>
      </c>
      <c r="J73">
        <v>4111</v>
      </c>
    </row>
    <row r="74" spans="9:10" x14ac:dyDescent="0.35">
      <c r="I74" t="s">
        <v>253</v>
      </c>
      <c r="J74">
        <v>5117</v>
      </c>
    </row>
    <row r="75" spans="9:10" x14ac:dyDescent="0.35">
      <c r="I75" t="s">
        <v>254</v>
      </c>
      <c r="J75">
        <v>3117</v>
      </c>
    </row>
    <row r="76" spans="9:10" x14ac:dyDescent="0.35">
      <c r="I76" t="s">
        <v>255</v>
      </c>
      <c r="J76">
        <v>1115</v>
      </c>
    </row>
    <row r="77" spans="9:10" x14ac:dyDescent="0.35">
      <c r="I77" t="s">
        <v>256</v>
      </c>
      <c r="J77">
        <v>2108</v>
      </c>
    </row>
    <row r="78" spans="9:10" x14ac:dyDescent="0.35">
      <c r="I78" t="s">
        <v>257</v>
      </c>
      <c r="J78">
        <v>2109</v>
      </c>
    </row>
    <row r="79" spans="9:10" x14ac:dyDescent="0.35">
      <c r="I79" t="s">
        <v>258</v>
      </c>
      <c r="J79">
        <v>4112</v>
      </c>
    </row>
    <row r="80" spans="9:10" x14ac:dyDescent="0.35">
      <c r="I80" t="s">
        <v>259</v>
      </c>
      <c r="J80">
        <v>3118</v>
      </c>
    </row>
    <row r="81" spans="9:10" x14ac:dyDescent="0.35">
      <c r="I81" t="s">
        <v>260</v>
      </c>
      <c r="J81">
        <v>2110</v>
      </c>
    </row>
    <row r="82" spans="9:10" x14ac:dyDescent="0.35">
      <c r="I82" t="s">
        <v>261</v>
      </c>
      <c r="J82">
        <v>2111</v>
      </c>
    </row>
    <row r="83" spans="9:10" x14ac:dyDescent="0.35">
      <c r="I83" t="s">
        <v>262</v>
      </c>
      <c r="J83">
        <v>4113</v>
      </c>
    </row>
    <row r="84" spans="9:10" x14ac:dyDescent="0.35">
      <c r="I84" t="s">
        <v>263</v>
      </c>
      <c r="J84">
        <v>2112</v>
      </c>
    </row>
    <row r="85" spans="9:10" x14ac:dyDescent="0.35">
      <c r="I85" t="s">
        <v>264</v>
      </c>
      <c r="J85">
        <v>3119</v>
      </c>
    </row>
    <row r="86" spans="9:10" x14ac:dyDescent="0.35">
      <c r="I86" t="s">
        <v>265</v>
      </c>
      <c r="J86">
        <v>5118</v>
      </c>
    </row>
    <row r="87" spans="9:10" x14ac:dyDescent="0.35">
      <c r="I87" t="s">
        <v>266</v>
      </c>
      <c r="J87">
        <v>3120</v>
      </c>
    </row>
    <row r="88" spans="9:10" x14ac:dyDescent="0.35">
      <c r="I88" t="s">
        <v>267</v>
      </c>
      <c r="J88">
        <v>5119</v>
      </c>
    </row>
    <row r="89" spans="9:10" x14ac:dyDescent="0.35">
      <c r="I89" t="s">
        <v>268</v>
      </c>
      <c r="J89">
        <v>1116</v>
      </c>
    </row>
    <row r="90" spans="9:10" x14ac:dyDescent="0.35">
      <c r="I90" t="s">
        <v>269</v>
      </c>
      <c r="J90">
        <v>2113</v>
      </c>
    </row>
    <row r="91" spans="9:10" x14ac:dyDescent="0.35">
      <c r="I91" t="s">
        <v>270</v>
      </c>
      <c r="J91">
        <v>2114</v>
      </c>
    </row>
    <row r="92" spans="9:10" x14ac:dyDescent="0.35">
      <c r="I92" t="s">
        <v>271</v>
      </c>
      <c r="J92">
        <v>2115</v>
      </c>
    </row>
    <row r="93" spans="9:10" x14ac:dyDescent="0.35">
      <c r="I93" t="s">
        <v>272</v>
      </c>
      <c r="J93">
        <v>3121</v>
      </c>
    </row>
    <row r="94" spans="9:10" x14ac:dyDescent="0.35">
      <c r="I94" t="s">
        <v>273</v>
      </c>
      <c r="J94">
        <v>4114</v>
      </c>
    </row>
    <row r="95" spans="9:10" x14ac:dyDescent="0.35">
      <c r="I95" t="s">
        <v>274</v>
      </c>
      <c r="J95">
        <v>3122</v>
      </c>
    </row>
    <row r="96" spans="9:10" x14ac:dyDescent="0.35">
      <c r="I96" t="s">
        <v>275</v>
      </c>
      <c r="J96">
        <v>4115</v>
      </c>
    </row>
    <row r="97" spans="9:10" x14ac:dyDescent="0.35">
      <c r="I97" t="s">
        <v>276</v>
      </c>
      <c r="J97">
        <v>3123</v>
      </c>
    </row>
    <row r="98" spans="9:10" x14ac:dyDescent="0.35">
      <c r="I98" t="s">
        <v>277</v>
      </c>
      <c r="J98">
        <v>6112</v>
      </c>
    </row>
    <row r="99" spans="9:10" x14ac:dyDescent="0.35">
      <c r="I99" t="s">
        <v>278</v>
      </c>
      <c r="J99">
        <v>4116</v>
      </c>
    </row>
    <row r="100" spans="9:10" x14ac:dyDescent="0.35">
      <c r="I100" t="s">
        <v>279</v>
      </c>
      <c r="J100">
        <v>6113</v>
      </c>
    </row>
    <row r="101" spans="9:10" x14ac:dyDescent="0.35">
      <c r="I101" t="s">
        <v>280</v>
      </c>
      <c r="J101">
        <v>2117</v>
      </c>
    </row>
    <row r="102" spans="9:10" x14ac:dyDescent="0.35">
      <c r="I102" t="s">
        <v>281</v>
      </c>
      <c r="J102">
        <v>4117</v>
      </c>
    </row>
    <row r="103" spans="9:10" x14ac:dyDescent="0.35">
      <c r="I103" t="s">
        <v>282</v>
      </c>
      <c r="J103">
        <v>5121</v>
      </c>
    </row>
    <row r="104" spans="9:10" x14ac:dyDescent="0.35">
      <c r="I104" t="s">
        <v>283</v>
      </c>
      <c r="J104">
        <v>1117</v>
      </c>
    </row>
    <row r="105" spans="9:10" x14ac:dyDescent="0.35">
      <c r="I105" t="s">
        <v>284</v>
      </c>
      <c r="J105">
        <v>6114</v>
      </c>
    </row>
    <row r="106" spans="9:10" x14ac:dyDescent="0.35">
      <c r="I106" t="s">
        <v>285</v>
      </c>
      <c r="J106">
        <v>6115</v>
      </c>
    </row>
    <row r="107" spans="9:10" x14ac:dyDescent="0.35">
      <c r="I107" t="s">
        <v>286</v>
      </c>
      <c r="J107">
        <v>1118</v>
      </c>
    </row>
    <row r="108" spans="9:10" x14ac:dyDescent="0.35">
      <c r="I108" t="s">
        <v>287</v>
      </c>
      <c r="J108">
        <v>6116</v>
      </c>
    </row>
    <row r="109" spans="9:10" x14ac:dyDescent="0.35">
      <c r="I109" t="s">
        <v>288</v>
      </c>
      <c r="J109">
        <v>1119</v>
      </c>
    </row>
    <row r="110" spans="9:10" x14ac:dyDescent="0.35">
      <c r="I110" t="s">
        <v>289</v>
      </c>
      <c r="J110">
        <v>2118</v>
      </c>
    </row>
    <row r="111" spans="9:10" x14ac:dyDescent="0.35">
      <c r="I111" t="s">
        <v>290</v>
      </c>
      <c r="J111">
        <v>4118</v>
      </c>
    </row>
    <row r="112" spans="9:10" x14ac:dyDescent="0.35">
      <c r="I112" t="s">
        <v>291</v>
      </c>
      <c r="J112">
        <v>6117</v>
      </c>
    </row>
    <row r="113" spans="9:10" x14ac:dyDescent="0.35">
      <c r="I113" t="s">
        <v>292</v>
      </c>
      <c r="J113">
        <v>5122</v>
      </c>
    </row>
    <row r="114" spans="9:10" x14ac:dyDescent="0.35">
      <c r="I114" t="s">
        <v>293</v>
      </c>
      <c r="J114">
        <v>1120</v>
      </c>
    </row>
    <row r="115" spans="9:10" x14ac:dyDescent="0.35">
      <c r="I115" t="s">
        <v>294</v>
      </c>
      <c r="J115">
        <v>1121</v>
      </c>
    </row>
    <row r="116" spans="9:10" x14ac:dyDescent="0.35">
      <c r="I116" t="s">
        <v>295</v>
      </c>
      <c r="J116">
        <v>3124</v>
      </c>
    </row>
    <row r="117" spans="9:10" x14ac:dyDescent="0.35">
      <c r="I117" t="s">
        <v>296</v>
      </c>
      <c r="J117">
        <v>4119</v>
      </c>
    </row>
    <row r="118" spans="9:10" x14ac:dyDescent="0.35">
      <c r="I118" t="s">
        <v>297</v>
      </c>
      <c r="J118">
        <v>5123</v>
      </c>
    </row>
    <row r="119" spans="9:10" x14ac:dyDescent="0.35">
      <c r="I119" t="s">
        <v>298</v>
      </c>
      <c r="J119">
        <v>3125</v>
      </c>
    </row>
    <row r="120" spans="9:10" x14ac:dyDescent="0.35">
      <c r="I120" t="s">
        <v>299</v>
      </c>
      <c r="J120">
        <v>6118</v>
      </c>
    </row>
    <row r="121" spans="9:10" x14ac:dyDescent="0.35">
      <c r="I121" t="s">
        <v>300</v>
      </c>
      <c r="J121">
        <v>6119</v>
      </c>
    </row>
    <row r="122" spans="9:10" x14ac:dyDescent="0.35">
      <c r="I122" t="s">
        <v>301</v>
      </c>
      <c r="J122">
        <v>2119</v>
      </c>
    </row>
    <row r="123" spans="9:10" x14ac:dyDescent="0.35">
      <c r="I123" t="s">
        <v>302</v>
      </c>
      <c r="J123">
        <v>3126</v>
      </c>
    </row>
    <row r="124" spans="9:10" x14ac:dyDescent="0.35">
      <c r="I124" t="s">
        <v>303</v>
      </c>
      <c r="J124">
        <v>5125</v>
      </c>
    </row>
    <row r="125" spans="9:10" x14ac:dyDescent="0.35">
      <c r="I125" t="s">
        <v>304</v>
      </c>
      <c r="J125">
        <v>6120</v>
      </c>
    </row>
    <row r="126" spans="9:10" x14ac:dyDescent="0.35">
      <c r="I126" t="s">
        <v>305</v>
      </c>
      <c r="J126">
        <v>4121</v>
      </c>
    </row>
    <row r="127" spans="9:10" x14ac:dyDescent="0.35">
      <c r="I127" t="s">
        <v>306</v>
      </c>
      <c r="J127">
        <v>5126</v>
      </c>
    </row>
    <row r="128" spans="9:10" x14ac:dyDescent="0.35">
      <c r="I128" t="s">
        <v>307</v>
      </c>
      <c r="J128">
        <v>3127</v>
      </c>
    </row>
    <row r="129" spans="9:10" x14ac:dyDescent="0.35">
      <c r="I129" t="s">
        <v>308</v>
      </c>
      <c r="J129">
        <v>3128</v>
      </c>
    </row>
    <row r="130" spans="9:10" x14ac:dyDescent="0.35">
      <c r="I130" t="s">
        <v>309</v>
      </c>
      <c r="J130">
        <v>5127</v>
      </c>
    </row>
    <row r="131" spans="9:10" x14ac:dyDescent="0.35">
      <c r="I131" t="s">
        <v>310</v>
      </c>
      <c r="J131">
        <v>4122</v>
      </c>
    </row>
    <row r="132" spans="9:10" x14ac:dyDescent="0.35">
      <c r="I132" t="s">
        <v>311</v>
      </c>
      <c r="J132">
        <v>5128</v>
      </c>
    </row>
    <row r="133" spans="9:10" x14ac:dyDescent="0.35">
      <c r="I133" t="s">
        <v>312</v>
      </c>
      <c r="J133">
        <v>5129</v>
      </c>
    </row>
    <row r="134" spans="9:10" x14ac:dyDescent="0.35">
      <c r="I134" t="s">
        <v>313</v>
      </c>
      <c r="J134">
        <v>5130</v>
      </c>
    </row>
    <row r="135" spans="9:10" x14ac:dyDescent="0.35">
      <c r="I135" t="s">
        <v>314</v>
      </c>
      <c r="J135">
        <v>2120</v>
      </c>
    </row>
    <row r="136" spans="9:10" x14ac:dyDescent="0.35">
      <c r="I136" t="s">
        <v>315</v>
      </c>
      <c r="J136">
        <v>3129</v>
      </c>
    </row>
    <row r="137" spans="9:10" x14ac:dyDescent="0.35">
      <c r="I137" t="s">
        <v>316</v>
      </c>
      <c r="J137">
        <v>6121</v>
      </c>
    </row>
    <row r="138" spans="9:10" x14ac:dyDescent="0.35">
      <c r="I138" t="s">
        <v>317</v>
      </c>
      <c r="J138">
        <v>5131</v>
      </c>
    </row>
    <row r="139" spans="9:10" x14ac:dyDescent="0.35">
      <c r="I139" t="s">
        <v>318</v>
      </c>
      <c r="J139">
        <v>6122</v>
      </c>
    </row>
    <row r="140" spans="9:10" x14ac:dyDescent="0.35">
      <c r="I140" t="s">
        <v>319</v>
      </c>
      <c r="J140">
        <v>1122</v>
      </c>
    </row>
    <row r="141" spans="9:10" x14ac:dyDescent="0.35">
      <c r="I141" t="s">
        <v>320</v>
      </c>
      <c r="J141">
        <v>5132</v>
      </c>
    </row>
    <row r="142" spans="9:10" x14ac:dyDescent="0.35">
      <c r="I142" t="s">
        <v>321</v>
      </c>
      <c r="J142">
        <v>6123</v>
      </c>
    </row>
    <row r="143" spans="9:10" x14ac:dyDescent="0.35">
      <c r="I143" t="s">
        <v>322</v>
      </c>
      <c r="J143">
        <v>5133</v>
      </c>
    </row>
    <row r="144" spans="9:10" x14ac:dyDescent="0.35">
      <c r="I144" t="s">
        <v>323</v>
      </c>
      <c r="J144">
        <v>4125</v>
      </c>
    </row>
    <row r="145" spans="9:10" x14ac:dyDescent="0.35">
      <c r="I145" t="s">
        <v>324</v>
      </c>
      <c r="J145">
        <v>1123</v>
      </c>
    </row>
    <row r="146" spans="9:10" x14ac:dyDescent="0.35">
      <c r="I146" t="s">
        <v>325</v>
      </c>
      <c r="J146">
        <v>2121</v>
      </c>
    </row>
    <row r="147" spans="9:10" x14ac:dyDescent="0.35">
      <c r="I147" t="s">
        <v>326</v>
      </c>
      <c r="J147">
        <v>3131</v>
      </c>
    </row>
    <row r="148" spans="9:10" x14ac:dyDescent="0.35">
      <c r="I148" t="s">
        <v>327</v>
      </c>
      <c r="J148">
        <v>3132</v>
      </c>
    </row>
    <row r="149" spans="9:10" x14ac:dyDescent="0.35">
      <c r="I149" t="s">
        <v>328</v>
      </c>
      <c r="J149">
        <v>5134</v>
      </c>
    </row>
    <row r="150" spans="9:10" x14ac:dyDescent="0.35">
      <c r="I150" t="s">
        <v>329</v>
      </c>
      <c r="J150">
        <v>6124</v>
      </c>
    </row>
    <row r="151" spans="9:10" x14ac:dyDescent="0.35">
      <c r="I151" t="s">
        <v>330</v>
      </c>
      <c r="J151">
        <v>4126</v>
      </c>
    </row>
    <row r="152" spans="9:10" x14ac:dyDescent="0.35">
      <c r="I152" t="s">
        <v>331</v>
      </c>
      <c r="J152">
        <v>3133</v>
      </c>
    </row>
    <row r="153" spans="9:10" x14ac:dyDescent="0.35">
      <c r="I153" t="s">
        <v>332</v>
      </c>
      <c r="J153">
        <v>6125</v>
      </c>
    </row>
    <row r="154" spans="9:10" x14ac:dyDescent="0.35">
      <c r="I154" t="s">
        <v>333</v>
      </c>
      <c r="J154">
        <v>5135</v>
      </c>
    </row>
    <row r="155" spans="9:10" x14ac:dyDescent="0.35">
      <c r="I155" t="s">
        <v>334</v>
      </c>
      <c r="J155">
        <v>2122</v>
      </c>
    </row>
    <row r="156" spans="9:10" x14ac:dyDescent="0.35">
      <c r="I156" t="s">
        <v>335</v>
      </c>
      <c r="J156">
        <v>4127</v>
      </c>
    </row>
    <row r="157" spans="9:10" x14ac:dyDescent="0.35">
      <c r="I157" t="s">
        <v>336</v>
      </c>
      <c r="J157">
        <v>4128</v>
      </c>
    </row>
    <row r="158" spans="9:10" x14ac:dyDescent="0.35">
      <c r="I158" t="s">
        <v>337</v>
      </c>
      <c r="J158">
        <v>5136</v>
      </c>
    </row>
    <row r="159" spans="9:10" x14ac:dyDescent="0.35">
      <c r="I159" t="s">
        <v>338</v>
      </c>
      <c r="J159">
        <v>6126</v>
      </c>
    </row>
    <row r="160" spans="9:10" x14ac:dyDescent="0.35">
      <c r="I160" t="s">
        <v>339</v>
      </c>
      <c r="J160">
        <v>1124</v>
      </c>
    </row>
    <row r="161" spans="9:10" x14ac:dyDescent="0.35">
      <c r="I161" t="s">
        <v>340</v>
      </c>
      <c r="J161">
        <v>3134</v>
      </c>
    </row>
    <row r="162" spans="9:10" x14ac:dyDescent="0.35">
      <c r="I162" t="s">
        <v>341</v>
      </c>
      <c r="J162">
        <v>2123</v>
      </c>
    </row>
    <row r="163" spans="9:10" x14ac:dyDescent="0.35">
      <c r="I163" t="s">
        <v>342</v>
      </c>
      <c r="J163">
        <v>6127</v>
      </c>
    </row>
    <row r="164" spans="9:10" x14ac:dyDescent="0.35">
      <c r="I164" t="s">
        <v>343</v>
      </c>
      <c r="J164">
        <v>2124</v>
      </c>
    </row>
    <row r="165" spans="9:10" x14ac:dyDescent="0.35">
      <c r="I165" t="s">
        <v>344</v>
      </c>
      <c r="J165">
        <v>3135</v>
      </c>
    </row>
    <row r="166" spans="9:10" x14ac:dyDescent="0.35">
      <c r="I166" t="s">
        <v>345</v>
      </c>
      <c r="J166">
        <v>3136</v>
      </c>
    </row>
    <row r="167" spans="9:10" x14ac:dyDescent="0.35">
      <c r="I167" t="s">
        <v>346</v>
      </c>
      <c r="J167">
        <v>3137</v>
      </c>
    </row>
    <row r="168" spans="9:10" x14ac:dyDescent="0.35">
      <c r="I168" t="s">
        <v>347</v>
      </c>
      <c r="J168">
        <v>2125</v>
      </c>
    </row>
    <row r="169" spans="9:10" x14ac:dyDescent="0.35">
      <c r="I169" t="s">
        <v>348</v>
      </c>
      <c r="J169">
        <v>4129</v>
      </c>
    </row>
    <row r="170" spans="9:10" x14ac:dyDescent="0.35">
      <c r="I170" t="s">
        <v>349</v>
      </c>
      <c r="J170">
        <v>6128</v>
      </c>
    </row>
    <row r="171" spans="9:10" x14ac:dyDescent="0.35">
      <c r="I171" t="s">
        <v>350</v>
      </c>
      <c r="J171">
        <v>6129</v>
      </c>
    </row>
    <row r="172" spans="9:10" x14ac:dyDescent="0.35">
      <c r="I172" t="s">
        <v>351</v>
      </c>
      <c r="J172">
        <v>3138</v>
      </c>
    </row>
    <row r="173" spans="9:10" x14ac:dyDescent="0.35">
      <c r="I173" t="s">
        <v>352</v>
      </c>
      <c r="J173">
        <v>6130</v>
      </c>
    </row>
    <row r="174" spans="9:10" x14ac:dyDescent="0.35">
      <c r="I174" t="s">
        <v>353</v>
      </c>
      <c r="J174">
        <v>3139</v>
      </c>
    </row>
    <row r="175" spans="9:10" x14ac:dyDescent="0.35">
      <c r="I175" t="s">
        <v>354</v>
      </c>
      <c r="J175">
        <v>1125</v>
      </c>
    </row>
    <row r="176" spans="9:10" x14ac:dyDescent="0.35">
      <c r="I176" t="s">
        <v>355</v>
      </c>
      <c r="J176">
        <v>3140</v>
      </c>
    </row>
    <row r="177" spans="9:10" x14ac:dyDescent="0.35">
      <c r="I177" t="s">
        <v>356</v>
      </c>
      <c r="J177">
        <v>4130</v>
      </c>
    </row>
    <row r="178" spans="9:10" x14ac:dyDescent="0.35">
      <c r="I178" t="s">
        <v>357</v>
      </c>
      <c r="J178">
        <v>5137</v>
      </c>
    </row>
    <row r="179" spans="9:10" x14ac:dyDescent="0.35">
      <c r="I179" t="s">
        <v>358</v>
      </c>
      <c r="J179">
        <v>1126</v>
      </c>
    </row>
    <row r="180" spans="9:10" x14ac:dyDescent="0.35">
      <c r="I180" t="s">
        <v>359</v>
      </c>
      <c r="J180">
        <v>2126</v>
      </c>
    </row>
    <row r="181" spans="9:10" x14ac:dyDescent="0.35">
      <c r="I181" t="s">
        <v>360</v>
      </c>
      <c r="J181">
        <v>5138</v>
      </c>
    </row>
    <row r="182" spans="9:10" x14ac:dyDescent="0.35">
      <c r="I182" t="s">
        <v>361</v>
      </c>
      <c r="J182">
        <v>1127</v>
      </c>
    </row>
    <row r="183" spans="9:10" x14ac:dyDescent="0.35">
      <c r="I183" t="s">
        <v>362</v>
      </c>
      <c r="J183">
        <v>3141</v>
      </c>
    </row>
    <row r="184" spans="9:10" x14ac:dyDescent="0.35">
      <c r="I184" t="s">
        <v>363</v>
      </c>
      <c r="J184">
        <v>5139</v>
      </c>
    </row>
    <row r="185" spans="9:10" x14ac:dyDescent="0.35">
      <c r="I185" t="s">
        <v>364</v>
      </c>
      <c r="J185">
        <v>5140</v>
      </c>
    </row>
    <row r="186" spans="9:10" x14ac:dyDescent="0.35">
      <c r="I186" t="s">
        <v>365</v>
      </c>
      <c r="J186">
        <v>2127</v>
      </c>
    </row>
    <row r="187" spans="9:10" x14ac:dyDescent="0.35">
      <c r="I187" t="s">
        <v>366</v>
      </c>
      <c r="J187">
        <v>2128</v>
      </c>
    </row>
    <row r="188" spans="9:10" x14ac:dyDescent="0.35">
      <c r="I188" t="s">
        <v>367</v>
      </c>
      <c r="J188">
        <v>5141</v>
      </c>
    </row>
    <row r="189" spans="9:10" x14ac:dyDescent="0.35">
      <c r="I189" t="s">
        <v>368</v>
      </c>
      <c r="J189">
        <v>6131</v>
      </c>
    </row>
    <row r="190" spans="9:10" x14ac:dyDescent="0.35">
      <c r="I190" t="s">
        <v>369</v>
      </c>
      <c r="J190">
        <v>1128</v>
      </c>
    </row>
    <row r="191" spans="9:10" x14ac:dyDescent="0.35">
      <c r="I191" t="s">
        <v>370</v>
      </c>
      <c r="J191">
        <v>2129</v>
      </c>
    </row>
    <row r="192" spans="9:10" x14ac:dyDescent="0.35">
      <c r="I192" t="s">
        <v>371</v>
      </c>
      <c r="J192">
        <v>3142</v>
      </c>
    </row>
    <row r="193" spans="9:10" x14ac:dyDescent="0.35">
      <c r="I193" t="s">
        <v>372</v>
      </c>
      <c r="J193">
        <v>1129</v>
      </c>
    </row>
    <row r="194" spans="9:10" x14ac:dyDescent="0.35">
      <c r="I194" t="s">
        <v>373</v>
      </c>
      <c r="J194">
        <v>6132</v>
      </c>
    </row>
    <row r="195" spans="9:10" x14ac:dyDescent="0.35">
      <c r="I195" t="s">
        <v>374</v>
      </c>
      <c r="J195">
        <v>2131</v>
      </c>
    </row>
    <row r="196" spans="9:10" x14ac:dyDescent="0.35">
      <c r="I196" t="s">
        <v>375</v>
      </c>
      <c r="J196">
        <v>1130</v>
      </c>
    </row>
    <row r="197" spans="9:10" x14ac:dyDescent="0.35">
      <c r="I197" t="s">
        <v>376</v>
      </c>
      <c r="J197">
        <v>4131</v>
      </c>
    </row>
    <row r="198" spans="9:10" x14ac:dyDescent="0.35">
      <c r="I198" t="s">
        <v>377</v>
      </c>
      <c r="J198">
        <v>2132</v>
      </c>
    </row>
    <row r="199" spans="9:10" x14ac:dyDescent="0.35">
      <c r="I199" t="s">
        <v>378</v>
      </c>
      <c r="J199">
        <v>5142</v>
      </c>
    </row>
    <row r="200" spans="9:10" x14ac:dyDescent="0.35">
      <c r="I200" t="s">
        <v>379</v>
      </c>
      <c r="J200">
        <v>5143</v>
      </c>
    </row>
    <row r="201" spans="9:10" x14ac:dyDescent="0.35">
      <c r="I201" t="s">
        <v>380</v>
      </c>
      <c r="J201">
        <v>2133</v>
      </c>
    </row>
    <row r="202" spans="9:10" x14ac:dyDescent="0.35">
      <c r="I202" t="s">
        <v>381</v>
      </c>
      <c r="J202">
        <v>6133</v>
      </c>
    </row>
    <row r="203" spans="9:10" x14ac:dyDescent="0.35">
      <c r="I203" t="s">
        <v>382</v>
      </c>
      <c r="J203">
        <v>6134</v>
      </c>
    </row>
    <row r="204" spans="9:10" x14ac:dyDescent="0.35">
      <c r="I204" t="s">
        <v>383</v>
      </c>
      <c r="J204">
        <v>3143</v>
      </c>
    </row>
    <row r="205" spans="9:10" x14ac:dyDescent="0.35">
      <c r="I205" t="s">
        <v>384</v>
      </c>
      <c r="J205">
        <v>5144</v>
      </c>
    </row>
    <row r="206" spans="9:10" x14ac:dyDescent="0.35">
      <c r="I206" t="s">
        <v>385</v>
      </c>
      <c r="J206">
        <v>1131</v>
      </c>
    </row>
    <row r="207" spans="9:10" x14ac:dyDescent="0.35">
      <c r="I207" t="s">
        <v>386</v>
      </c>
      <c r="J207">
        <v>4132</v>
      </c>
    </row>
    <row r="208" spans="9:10" x14ac:dyDescent="0.35">
      <c r="I208" t="s">
        <v>387</v>
      </c>
      <c r="J208">
        <v>5145</v>
      </c>
    </row>
    <row r="209" spans="9:10" x14ac:dyDescent="0.35">
      <c r="I209" t="s">
        <v>388</v>
      </c>
      <c r="J209">
        <v>4133</v>
      </c>
    </row>
    <row r="210" spans="9:10" x14ac:dyDescent="0.35">
      <c r="I210" t="s">
        <v>389</v>
      </c>
      <c r="J210">
        <v>6135</v>
      </c>
    </row>
    <row r="211" spans="9:10" x14ac:dyDescent="0.35">
      <c r="I211" t="s">
        <v>390</v>
      </c>
      <c r="J211">
        <v>3144</v>
      </c>
    </row>
    <row r="212" spans="9:10" x14ac:dyDescent="0.35">
      <c r="I212" t="s">
        <v>391</v>
      </c>
      <c r="J212">
        <v>2134</v>
      </c>
    </row>
    <row r="213" spans="9:10" x14ac:dyDescent="0.35">
      <c r="I213" t="s">
        <v>392</v>
      </c>
      <c r="J213">
        <v>5146</v>
      </c>
    </row>
    <row r="214" spans="9:10" x14ac:dyDescent="0.35">
      <c r="I214" t="s">
        <v>393</v>
      </c>
      <c r="J214">
        <v>4134</v>
      </c>
    </row>
    <row r="215" spans="9:10" x14ac:dyDescent="0.35">
      <c r="I215" t="s">
        <v>394</v>
      </c>
      <c r="J215">
        <v>5147</v>
      </c>
    </row>
    <row r="216" spans="9:10" x14ac:dyDescent="0.35">
      <c r="I216" t="s">
        <v>395</v>
      </c>
      <c r="J216">
        <v>1133</v>
      </c>
    </row>
    <row r="217" spans="9:10" x14ac:dyDescent="0.35">
      <c r="I217" t="s">
        <v>396</v>
      </c>
      <c r="J217">
        <v>5148</v>
      </c>
    </row>
    <row r="218" spans="9:10" x14ac:dyDescent="0.35">
      <c r="I218" t="s">
        <v>397</v>
      </c>
      <c r="J218">
        <v>4179</v>
      </c>
    </row>
    <row r="219" spans="9:10" x14ac:dyDescent="0.35">
      <c r="I219" t="s">
        <v>398</v>
      </c>
      <c r="J219">
        <v>2136</v>
      </c>
    </row>
    <row r="220" spans="9:10" x14ac:dyDescent="0.35">
      <c r="I220" t="s">
        <v>399</v>
      </c>
      <c r="J220">
        <v>6136</v>
      </c>
    </row>
    <row r="221" spans="9:10" x14ac:dyDescent="0.35">
      <c r="I221" t="s">
        <v>400</v>
      </c>
      <c r="J221">
        <v>2137</v>
      </c>
    </row>
    <row r="222" spans="9:10" x14ac:dyDescent="0.35">
      <c r="I222" t="s">
        <v>401</v>
      </c>
      <c r="J222">
        <v>4135</v>
      </c>
    </row>
    <row r="223" spans="9:10" x14ac:dyDescent="0.35">
      <c r="I223" t="s">
        <v>402</v>
      </c>
      <c r="J223">
        <v>4136</v>
      </c>
    </row>
    <row r="224" spans="9:10" x14ac:dyDescent="0.35">
      <c r="I224" t="s">
        <v>403</v>
      </c>
      <c r="J224">
        <v>3145</v>
      </c>
    </row>
    <row r="225" spans="9:10" x14ac:dyDescent="0.35">
      <c r="I225" t="s">
        <v>404</v>
      </c>
      <c r="J225">
        <v>5149</v>
      </c>
    </row>
    <row r="226" spans="9:10" x14ac:dyDescent="0.35">
      <c r="I226" t="s">
        <v>405</v>
      </c>
      <c r="J226">
        <v>6137</v>
      </c>
    </row>
    <row r="227" spans="9:10" x14ac:dyDescent="0.35">
      <c r="I227" t="s">
        <v>406</v>
      </c>
      <c r="J227">
        <v>6138</v>
      </c>
    </row>
    <row r="228" spans="9:10" x14ac:dyDescent="0.35">
      <c r="I228" t="s">
        <v>407</v>
      </c>
      <c r="J228">
        <v>4137</v>
      </c>
    </row>
    <row r="229" spans="9:10" x14ac:dyDescent="0.35">
      <c r="I229" t="s">
        <v>408</v>
      </c>
      <c r="J229">
        <v>5150</v>
      </c>
    </row>
    <row r="230" spans="9:10" x14ac:dyDescent="0.35">
      <c r="I230" t="s">
        <v>409</v>
      </c>
      <c r="J230">
        <v>4138</v>
      </c>
    </row>
    <row r="231" spans="9:10" x14ac:dyDescent="0.35">
      <c r="I231" t="s">
        <v>410</v>
      </c>
      <c r="J231">
        <v>3146</v>
      </c>
    </row>
    <row r="232" spans="9:10" x14ac:dyDescent="0.35">
      <c r="I232" t="s">
        <v>411</v>
      </c>
      <c r="J232">
        <v>1134</v>
      </c>
    </row>
    <row r="233" spans="9:10" x14ac:dyDescent="0.35">
      <c r="I233" t="s">
        <v>412</v>
      </c>
      <c r="J233">
        <v>6139</v>
      </c>
    </row>
    <row r="234" spans="9:10" x14ac:dyDescent="0.35">
      <c r="I234" t="s">
        <v>413</v>
      </c>
      <c r="J234">
        <v>6140</v>
      </c>
    </row>
    <row r="235" spans="9:10" x14ac:dyDescent="0.35">
      <c r="I235" t="s">
        <v>414</v>
      </c>
      <c r="J235">
        <v>2139</v>
      </c>
    </row>
    <row r="236" spans="9:10" x14ac:dyDescent="0.35">
      <c r="I236" t="s">
        <v>415</v>
      </c>
      <c r="J236">
        <v>4139</v>
      </c>
    </row>
    <row r="237" spans="9:10" x14ac:dyDescent="0.35">
      <c r="I237" t="s">
        <v>416</v>
      </c>
      <c r="J237">
        <v>2140</v>
      </c>
    </row>
    <row r="238" spans="9:10" x14ac:dyDescent="0.35">
      <c r="I238" t="s">
        <v>417</v>
      </c>
      <c r="J238">
        <v>4140</v>
      </c>
    </row>
    <row r="239" spans="9:10" x14ac:dyDescent="0.35">
      <c r="I239" t="s">
        <v>418</v>
      </c>
      <c r="J239">
        <v>2141</v>
      </c>
    </row>
    <row r="240" spans="9:10" x14ac:dyDescent="0.35">
      <c r="I240" t="s">
        <v>419</v>
      </c>
      <c r="J240">
        <v>6142</v>
      </c>
    </row>
    <row r="241" spans="9:10" x14ac:dyDescent="0.35">
      <c r="I241" t="s">
        <v>420</v>
      </c>
      <c r="J241">
        <v>2142</v>
      </c>
    </row>
    <row r="242" spans="9:10" x14ac:dyDescent="0.35">
      <c r="I242" t="s">
        <v>421</v>
      </c>
      <c r="J242">
        <v>2143</v>
      </c>
    </row>
    <row r="243" spans="9:10" x14ac:dyDescent="0.35">
      <c r="I243" t="s">
        <v>422</v>
      </c>
      <c r="J243">
        <v>2144</v>
      </c>
    </row>
    <row r="244" spans="9:10" x14ac:dyDescent="0.35">
      <c r="I244" t="s">
        <v>423</v>
      </c>
      <c r="J244">
        <v>4141</v>
      </c>
    </row>
    <row r="245" spans="9:10" x14ac:dyDescent="0.35">
      <c r="I245" t="s">
        <v>424</v>
      </c>
      <c r="J245">
        <v>2146</v>
      </c>
    </row>
    <row r="246" spans="9:10" x14ac:dyDescent="0.35">
      <c r="I246" t="s">
        <v>425</v>
      </c>
      <c r="J246">
        <v>6143</v>
      </c>
    </row>
    <row r="247" spans="9:10" x14ac:dyDescent="0.35">
      <c r="I247" t="s">
        <v>426</v>
      </c>
      <c r="J247">
        <v>4142</v>
      </c>
    </row>
    <row r="248" spans="9:10" x14ac:dyDescent="0.35">
      <c r="I248" t="s">
        <v>427</v>
      </c>
      <c r="J248">
        <v>10999</v>
      </c>
    </row>
    <row r="249" spans="9:10" x14ac:dyDescent="0.35">
      <c r="I249" t="s">
        <v>428</v>
      </c>
      <c r="J249">
        <v>5152</v>
      </c>
    </row>
    <row r="250" spans="9:10" x14ac:dyDescent="0.35">
      <c r="I250" t="s">
        <v>429</v>
      </c>
      <c r="J250">
        <v>6144</v>
      </c>
    </row>
    <row r="251" spans="9:10" x14ac:dyDescent="0.35">
      <c r="I251" t="s">
        <v>430</v>
      </c>
      <c r="J251">
        <v>4143</v>
      </c>
    </row>
    <row r="252" spans="9:10" x14ac:dyDescent="0.35">
      <c r="I252" t="s">
        <v>431</v>
      </c>
      <c r="J252">
        <v>4144</v>
      </c>
    </row>
    <row r="253" spans="9:10" x14ac:dyDescent="0.35">
      <c r="I253" t="s">
        <v>432</v>
      </c>
      <c r="J253">
        <v>4145</v>
      </c>
    </row>
    <row r="254" spans="9:10" x14ac:dyDescent="0.35">
      <c r="I254" t="s">
        <v>433</v>
      </c>
      <c r="J254">
        <v>3147</v>
      </c>
    </row>
    <row r="255" spans="9:10" x14ac:dyDescent="0.35">
      <c r="I255" t="s">
        <v>434</v>
      </c>
      <c r="J255">
        <v>6145</v>
      </c>
    </row>
    <row r="256" spans="9:10" x14ac:dyDescent="0.35">
      <c r="I256" t="s">
        <v>435</v>
      </c>
      <c r="J256">
        <v>4146</v>
      </c>
    </row>
    <row r="257" spans="9:10" x14ac:dyDescent="0.35">
      <c r="I257" t="s">
        <v>436</v>
      </c>
      <c r="J257">
        <v>1135</v>
      </c>
    </row>
    <row r="258" spans="9:10" x14ac:dyDescent="0.35">
      <c r="I258" t="s">
        <v>437</v>
      </c>
      <c r="J258">
        <v>3148</v>
      </c>
    </row>
    <row r="259" spans="9:10" x14ac:dyDescent="0.35">
      <c r="I259" t="s">
        <v>438</v>
      </c>
      <c r="J259">
        <v>1136</v>
      </c>
    </row>
    <row r="260" spans="9:10" x14ac:dyDescent="0.35">
      <c r="I260" t="s">
        <v>439</v>
      </c>
      <c r="J260">
        <v>1137</v>
      </c>
    </row>
    <row r="261" spans="9:10" x14ac:dyDescent="0.35">
      <c r="I261" t="s">
        <v>440</v>
      </c>
      <c r="J261">
        <v>1138</v>
      </c>
    </row>
    <row r="262" spans="9:10" x14ac:dyDescent="0.35">
      <c r="I262" t="s">
        <v>441</v>
      </c>
      <c r="J262">
        <v>1139</v>
      </c>
    </row>
    <row r="263" spans="9:10" x14ac:dyDescent="0.35">
      <c r="I263" t="s">
        <v>442</v>
      </c>
      <c r="J263">
        <v>1140</v>
      </c>
    </row>
    <row r="264" spans="9:10" x14ac:dyDescent="0.35">
      <c r="I264" t="s">
        <v>443</v>
      </c>
      <c r="J264">
        <v>6146</v>
      </c>
    </row>
    <row r="265" spans="9:10" x14ac:dyDescent="0.35">
      <c r="I265" t="s">
        <v>444</v>
      </c>
      <c r="J265">
        <v>3149</v>
      </c>
    </row>
    <row r="266" spans="9:10" x14ac:dyDescent="0.35">
      <c r="I266" t="s">
        <v>445</v>
      </c>
      <c r="J266">
        <v>1141</v>
      </c>
    </row>
    <row r="267" spans="9:10" x14ac:dyDescent="0.35">
      <c r="I267" t="s">
        <v>446</v>
      </c>
      <c r="J267">
        <v>3150</v>
      </c>
    </row>
    <row r="268" spans="9:10" x14ac:dyDescent="0.35">
      <c r="I268" t="s">
        <v>447</v>
      </c>
      <c r="J268">
        <v>1142</v>
      </c>
    </row>
    <row r="269" spans="9:10" x14ac:dyDescent="0.35">
      <c r="I269" t="s">
        <v>448</v>
      </c>
      <c r="J269">
        <v>3151</v>
      </c>
    </row>
    <row r="270" spans="9:10" x14ac:dyDescent="0.35">
      <c r="I270" t="s">
        <v>449</v>
      </c>
      <c r="J270">
        <v>1143</v>
      </c>
    </row>
    <row r="271" spans="9:10" x14ac:dyDescent="0.35">
      <c r="I271" t="s">
        <v>450</v>
      </c>
      <c r="J271">
        <v>1144</v>
      </c>
    </row>
    <row r="272" spans="9:10" x14ac:dyDescent="0.35">
      <c r="I272" t="s">
        <v>451</v>
      </c>
      <c r="J272">
        <v>2147</v>
      </c>
    </row>
    <row r="273" spans="9:10" x14ac:dyDescent="0.35">
      <c r="I273" t="s">
        <v>452</v>
      </c>
      <c r="J273">
        <v>5153</v>
      </c>
    </row>
    <row r="274" spans="9:10" x14ac:dyDescent="0.35">
      <c r="I274" t="s">
        <v>453</v>
      </c>
      <c r="J274">
        <v>3152</v>
      </c>
    </row>
    <row r="275" spans="9:10" x14ac:dyDescent="0.35">
      <c r="I275" t="s">
        <v>454</v>
      </c>
      <c r="J275">
        <v>5154</v>
      </c>
    </row>
    <row r="276" spans="9:10" x14ac:dyDescent="0.35">
      <c r="I276" t="s">
        <v>455</v>
      </c>
      <c r="J276">
        <v>6147</v>
      </c>
    </row>
    <row r="277" spans="9:10" x14ac:dyDescent="0.35">
      <c r="I277" t="s">
        <v>456</v>
      </c>
      <c r="J277">
        <v>5155</v>
      </c>
    </row>
    <row r="278" spans="9:10" x14ac:dyDescent="0.35">
      <c r="I278" t="s">
        <v>457</v>
      </c>
      <c r="J278">
        <v>5156</v>
      </c>
    </row>
    <row r="279" spans="9:10" x14ac:dyDescent="0.35">
      <c r="I279" t="s">
        <v>458</v>
      </c>
      <c r="J279">
        <v>5157</v>
      </c>
    </row>
    <row r="280" spans="9:10" x14ac:dyDescent="0.35">
      <c r="I280" t="s">
        <v>459</v>
      </c>
      <c r="J280">
        <v>3153</v>
      </c>
    </row>
    <row r="281" spans="9:10" x14ac:dyDescent="0.35">
      <c r="I281" t="s">
        <v>460</v>
      </c>
      <c r="J281">
        <v>6148</v>
      </c>
    </row>
    <row r="282" spans="9:10" x14ac:dyDescent="0.35">
      <c r="I282" t="s">
        <v>461</v>
      </c>
      <c r="J282">
        <v>2148</v>
      </c>
    </row>
    <row r="283" spans="9:10" x14ac:dyDescent="0.35">
      <c r="I283" t="s">
        <v>462</v>
      </c>
      <c r="J283">
        <v>4147</v>
      </c>
    </row>
    <row r="284" spans="9:10" x14ac:dyDescent="0.35">
      <c r="I284" t="s">
        <v>463</v>
      </c>
      <c r="J284">
        <v>3154</v>
      </c>
    </row>
    <row r="285" spans="9:10" x14ac:dyDescent="0.35">
      <c r="I285" t="s">
        <v>464</v>
      </c>
      <c r="J285">
        <v>4148</v>
      </c>
    </row>
    <row r="286" spans="9:10" x14ac:dyDescent="0.35">
      <c r="I286" t="s">
        <v>465</v>
      </c>
      <c r="J286">
        <v>5159</v>
      </c>
    </row>
    <row r="287" spans="9:10" x14ac:dyDescent="0.35">
      <c r="I287" t="s">
        <v>466</v>
      </c>
      <c r="J287">
        <v>5160</v>
      </c>
    </row>
    <row r="288" spans="9:10" x14ac:dyDescent="0.35">
      <c r="I288" t="s">
        <v>467</v>
      </c>
      <c r="J288">
        <v>3155</v>
      </c>
    </row>
    <row r="289" spans="9:10" x14ac:dyDescent="0.35">
      <c r="I289" t="s">
        <v>468</v>
      </c>
      <c r="J289">
        <v>5161</v>
      </c>
    </row>
    <row r="290" spans="9:10" x14ac:dyDescent="0.35">
      <c r="I290" t="s">
        <v>469</v>
      </c>
      <c r="J290">
        <v>5162</v>
      </c>
    </row>
    <row r="291" spans="9:10" x14ac:dyDescent="0.35">
      <c r="I291" t="s">
        <v>470</v>
      </c>
      <c r="J291">
        <v>6149</v>
      </c>
    </row>
    <row r="292" spans="9:10" x14ac:dyDescent="0.35">
      <c r="I292" t="s">
        <v>471</v>
      </c>
      <c r="J292">
        <v>1145</v>
      </c>
    </row>
    <row r="293" spans="9:10" x14ac:dyDescent="0.35">
      <c r="I293" t="s">
        <v>472</v>
      </c>
      <c r="J293">
        <v>6150</v>
      </c>
    </row>
    <row r="294" spans="9:10" x14ac:dyDescent="0.35">
      <c r="I294" t="s">
        <v>473</v>
      </c>
      <c r="J294">
        <v>3156</v>
      </c>
    </row>
    <row r="295" spans="9:10" x14ac:dyDescent="0.35">
      <c r="I295" t="s">
        <v>474</v>
      </c>
      <c r="J295">
        <v>6151</v>
      </c>
    </row>
    <row r="296" spans="9:10" x14ac:dyDescent="0.35">
      <c r="I296" t="s">
        <v>475</v>
      </c>
      <c r="J296">
        <v>3157</v>
      </c>
    </row>
    <row r="297" spans="9:10" x14ac:dyDescent="0.35">
      <c r="I297" t="s">
        <v>476</v>
      </c>
      <c r="J297">
        <v>5163</v>
      </c>
    </row>
    <row r="298" spans="9:10" x14ac:dyDescent="0.35">
      <c r="I298" t="s">
        <v>477</v>
      </c>
      <c r="J298">
        <v>1146</v>
      </c>
    </row>
    <row r="299" spans="9:10" x14ac:dyDescent="0.35">
      <c r="I299" t="s">
        <v>478</v>
      </c>
      <c r="J299">
        <v>2149</v>
      </c>
    </row>
    <row r="300" spans="9:10" x14ac:dyDescent="0.35">
      <c r="I300" t="s">
        <v>479</v>
      </c>
      <c r="J300">
        <v>2150</v>
      </c>
    </row>
    <row r="301" spans="9:10" x14ac:dyDescent="0.35">
      <c r="I301" t="s">
        <v>480</v>
      </c>
      <c r="J301">
        <v>2151</v>
      </c>
    </row>
    <row r="302" spans="9:10" x14ac:dyDescent="0.35">
      <c r="I302" t="s">
        <v>481</v>
      </c>
      <c r="J302">
        <v>2152</v>
      </c>
    </row>
    <row r="303" spans="9:10" x14ac:dyDescent="0.35">
      <c r="I303" t="s">
        <v>482</v>
      </c>
      <c r="J303">
        <v>5164</v>
      </c>
    </row>
    <row r="304" spans="9:10" x14ac:dyDescent="0.35">
      <c r="I304" t="s">
        <v>483</v>
      </c>
      <c r="J304">
        <v>3158</v>
      </c>
    </row>
    <row r="305" spans="9:10" x14ac:dyDescent="0.35">
      <c r="I305" t="s">
        <v>484</v>
      </c>
      <c r="J305">
        <v>4149</v>
      </c>
    </row>
    <row r="306" spans="9:10" x14ac:dyDescent="0.35">
      <c r="I306" t="s">
        <v>485</v>
      </c>
      <c r="J306">
        <v>4150</v>
      </c>
    </row>
    <row r="307" spans="9:10" x14ac:dyDescent="0.35">
      <c r="I307" t="s">
        <v>486</v>
      </c>
      <c r="J307">
        <v>4151</v>
      </c>
    </row>
    <row r="308" spans="9:10" x14ac:dyDescent="0.35">
      <c r="I308" t="s">
        <v>487</v>
      </c>
      <c r="J308">
        <v>4152</v>
      </c>
    </row>
    <row r="309" spans="9:10" x14ac:dyDescent="0.35">
      <c r="I309" t="s">
        <v>488</v>
      </c>
      <c r="J309">
        <v>6152</v>
      </c>
    </row>
    <row r="310" spans="9:10" x14ac:dyDescent="0.35">
      <c r="I310" t="s">
        <v>489</v>
      </c>
      <c r="J310">
        <v>6153</v>
      </c>
    </row>
    <row r="311" spans="9:10" x14ac:dyDescent="0.35">
      <c r="I311" t="s">
        <v>490</v>
      </c>
      <c r="J311">
        <v>5165</v>
      </c>
    </row>
    <row r="312" spans="9:10" x14ac:dyDescent="0.35">
      <c r="I312" t="s">
        <v>491</v>
      </c>
      <c r="J312">
        <v>6154</v>
      </c>
    </row>
    <row r="313" spans="9:10" x14ac:dyDescent="0.35">
      <c r="I313" t="s">
        <v>492</v>
      </c>
      <c r="J313">
        <v>4153</v>
      </c>
    </row>
    <row r="314" spans="9:10" x14ac:dyDescent="0.35">
      <c r="I314" t="s">
        <v>493</v>
      </c>
      <c r="J314">
        <v>1147</v>
      </c>
    </row>
    <row r="315" spans="9:10" x14ac:dyDescent="0.35">
      <c r="I315" t="s">
        <v>494</v>
      </c>
      <c r="J315">
        <v>5166</v>
      </c>
    </row>
    <row r="316" spans="9:10" x14ac:dyDescent="0.35">
      <c r="I316" t="s">
        <v>495</v>
      </c>
      <c r="J316">
        <v>1148</v>
      </c>
    </row>
    <row r="317" spans="9:10" x14ac:dyDescent="0.35">
      <c r="I317" t="s">
        <v>496</v>
      </c>
      <c r="J317">
        <v>6155</v>
      </c>
    </row>
    <row r="318" spans="9:10" x14ac:dyDescent="0.35">
      <c r="I318" t="s">
        <v>497</v>
      </c>
      <c r="J318">
        <v>1149</v>
      </c>
    </row>
    <row r="319" spans="9:10" x14ac:dyDescent="0.35">
      <c r="I319" t="s">
        <v>170</v>
      </c>
      <c r="J319">
        <v>4154</v>
      </c>
    </row>
    <row r="320" spans="9:10" x14ac:dyDescent="0.35">
      <c r="I320" t="s">
        <v>498</v>
      </c>
      <c r="J320">
        <v>3159</v>
      </c>
    </row>
    <row r="321" spans="9:10" x14ac:dyDescent="0.35">
      <c r="I321" t="s">
        <v>499</v>
      </c>
      <c r="J321">
        <v>5167</v>
      </c>
    </row>
    <row r="322" spans="9:10" x14ac:dyDescent="0.35">
      <c r="I322" t="s">
        <v>500</v>
      </c>
      <c r="J322">
        <v>5168</v>
      </c>
    </row>
    <row r="323" spans="9:10" x14ac:dyDescent="0.35">
      <c r="I323" t="s">
        <v>501</v>
      </c>
      <c r="J323">
        <v>5169</v>
      </c>
    </row>
    <row r="324" spans="9:10" x14ac:dyDescent="0.35">
      <c r="I324" t="s">
        <v>502</v>
      </c>
      <c r="J324">
        <v>5170</v>
      </c>
    </row>
    <row r="325" spans="9:10" x14ac:dyDescent="0.35">
      <c r="I325" t="s">
        <v>503</v>
      </c>
      <c r="J325">
        <v>1150</v>
      </c>
    </row>
    <row r="326" spans="9:10" x14ac:dyDescent="0.35">
      <c r="I326" t="s">
        <v>504</v>
      </c>
      <c r="J326">
        <v>2153</v>
      </c>
    </row>
    <row r="327" spans="9:10" x14ac:dyDescent="0.35">
      <c r="I327" t="s">
        <v>505</v>
      </c>
      <c r="J327">
        <v>1151</v>
      </c>
    </row>
    <row r="328" spans="9:10" x14ac:dyDescent="0.35">
      <c r="I328" t="s">
        <v>506</v>
      </c>
      <c r="J328">
        <v>2154</v>
      </c>
    </row>
    <row r="329" spans="9:10" x14ac:dyDescent="0.35">
      <c r="I329" t="s">
        <v>507</v>
      </c>
      <c r="J329">
        <v>2155</v>
      </c>
    </row>
    <row r="330" spans="9:10" x14ac:dyDescent="0.35">
      <c r="I330" t="s">
        <v>508</v>
      </c>
      <c r="J330">
        <v>5171</v>
      </c>
    </row>
    <row r="331" spans="9:10" x14ac:dyDescent="0.35">
      <c r="I331" t="s">
        <v>509</v>
      </c>
      <c r="J331">
        <v>3160</v>
      </c>
    </row>
    <row r="332" spans="9:10" x14ac:dyDescent="0.35">
      <c r="I332" t="s">
        <v>510</v>
      </c>
      <c r="J332">
        <v>2156</v>
      </c>
    </row>
    <row r="333" spans="9:10" x14ac:dyDescent="0.35">
      <c r="I333" t="s">
        <v>511</v>
      </c>
      <c r="J333">
        <v>6156</v>
      </c>
    </row>
    <row r="334" spans="9:10" x14ac:dyDescent="0.35">
      <c r="I334" t="s">
        <v>512</v>
      </c>
      <c r="J334">
        <v>3161</v>
      </c>
    </row>
    <row r="335" spans="9:10" x14ac:dyDescent="0.35">
      <c r="I335" t="s">
        <v>513</v>
      </c>
      <c r="J335">
        <v>6157</v>
      </c>
    </row>
    <row r="336" spans="9:10" x14ac:dyDescent="0.35">
      <c r="I336" t="s">
        <v>514</v>
      </c>
      <c r="J336">
        <v>6158</v>
      </c>
    </row>
    <row r="337" spans="9:10" x14ac:dyDescent="0.35">
      <c r="I337" t="s">
        <v>515</v>
      </c>
      <c r="J337">
        <v>3162</v>
      </c>
    </row>
    <row r="338" spans="9:10" x14ac:dyDescent="0.35">
      <c r="I338" t="s">
        <v>516</v>
      </c>
      <c r="J338">
        <v>5172</v>
      </c>
    </row>
    <row r="339" spans="9:10" x14ac:dyDescent="0.35">
      <c r="I339" t="s">
        <v>517</v>
      </c>
      <c r="J339">
        <v>3163</v>
      </c>
    </row>
    <row r="340" spans="9:10" x14ac:dyDescent="0.35">
      <c r="I340" t="s">
        <v>518</v>
      </c>
      <c r="J340">
        <v>3164</v>
      </c>
    </row>
    <row r="341" spans="9:10" x14ac:dyDescent="0.35">
      <c r="I341" t="s">
        <v>519</v>
      </c>
      <c r="J341">
        <v>3165</v>
      </c>
    </row>
    <row r="342" spans="9:10" x14ac:dyDescent="0.35">
      <c r="I342" t="s">
        <v>520</v>
      </c>
      <c r="J342">
        <v>4155</v>
      </c>
    </row>
    <row r="343" spans="9:10" x14ac:dyDescent="0.35">
      <c r="I343" t="s">
        <v>521</v>
      </c>
      <c r="J343">
        <v>2158</v>
      </c>
    </row>
    <row r="344" spans="9:10" x14ac:dyDescent="0.35">
      <c r="I344" t="s">
        <v>522</v>
      </c>
      <c r="J344">
        <v>6160</v>
      </c>
    </row>
    <row r="345" spans="9:10" x14ac:dyDescent="0.35">
      <c r="I345" t="s">
        <v>523</v>
      </c>
      <c r="J345">
        <v>6161</v>
      </c>
    </row>
    <row r="346" spans="9:10" x14ac:dyDescent="0.35">
      <c r="I346" t="s">
        <v>524</v>
      </c>
      <c r="J346">
        <v>1152</v>
      </c>
    </row>
    <row r="347" spans="9:10" x14ac:dyDescent="0.35">
      <c r="I347" t="s">
        <v>525</v>
      </c>
      <c r="J347">
        <v>1153</v>
      </c>
    </row>
    <row r="348" spans="9:10" x14ac:dyDescent="0.35">
      <c r="I348" t="s">
        <v>526</v>
      </c>
      <c r="J348">
        <v>3166</v>
      </c>
    </row>
    <row r="349" spans="9:10" x14ac:dyDescent="0.35">
      <c r="I349" t="s">
        <v>527</v>
      </c>
      <c r="J349">
        <v>4156</v>
      </c>
    </row>
    <row r="350" spans="9:10" x14ac:dyDescent="0.35">
      <c r="I350" t="s">
        <v>528</v>
      </c>
      <c r="J350">
        <v>4157</v>
      </c>
    </row>
    <row r="351" spans="9:10" x14ac:dyDescent="0.35">
      <c r="I351" t="s">
        <v>529</v>
      </c>
      <c r="J351">
        <v>4158</v>
      </c>
    </row>
    <row r="352" spans="9:10" x14ac:dyDescent="0.35">
      <c r="I352" t="s">
        <v>530</v>
      </c>
      <c r="J352">
        <v>3167</v>
      </c>
    </row>
    <row r="353" spans="9:10" x14ac:dyDescent="0.35">
      <c r="I353" t="s">
        <v>531</v>
      </c>
      <c r="J353">
        <v>5173</v>
      </c>
    </row>
    <row r="354" spans="9:10" x14ac:dyDescent="0.35">
      <c r="I354" t="s">
        <v>532</v>
      </c>
      <c r="J354">
        <v>5174</v>
      </c>
    </row>
    <row r="355" spans="9:10" x14ac:dyDescent="0.35">
      <c r="I355" t="s">
        <v>533</v>
      </c>
      <c r="J355">
        <v>3168</v>
      </c>
    </row>
    <row r="356" spans="9:10" x14ac:dyDescent="0.35">
      <c r="I356" t="s">
        <v>534</v>
      </c>
      <c r="J356">
        <v>1154</v>
      </c>
    </row>
    <row r="357" spans="9:10" x14ac:dyDescent="0.35">
      <c r="I357" t="s">
        <v>535</v>
      </c>
      <c r="J357">
        <v>6162</v>
      </c>
    </row>
    <row r="358" spans="9:10" x14ac:dyDescent="0.35">
      <c r="I358" t="s">
        <v>536</v>
      </c>
      <c r="J358">
        <v>3169</v>
      </c>
    </row>
    <row r="359" spans="9:10" x14ac:dyDescent="0.35">
      <c r="I359" t="s">
        <v>537</v>
      </c>
      <c r="J359">
        <v>4159</v>
      </c>
    </row>
    <row r="360" spans="9:10" x14ac:dyDescent="0.35">
      <c r="I360" t="s">
        <v>538</v>
      </c>
      <c r="J360">
        <v>2159</v>
      </c>
    </row>
    <row r="361" spans="9:10" x14ac:dyDescent="0.35">
      <c r="I361" t="s">
        <v>539</v>
      </c>
      <c r="J361">
        <v>4160</v>
      </c>
    </row>
    <row r="362" spans="9:10" x14ac:dyDescent="0.35">
      <c r="I362" t="s">
        <v>540</v>
      </c>
      <c r="J362">
        <v>4161</v>
      </c>
    </row>
    <row r="363" spans="9:10" x14ac:dyDescent="0.35">
      <c r="I363" t="s">
        <v>541</v>
      </c>
      <c r="J363">
        <v>4162</v>
      </c>
    </row>
    <row r="364" spans="9:10" x14ac:dyDescent="0.35">
      <c r="I364" t="s">
        <v>542</v>
      </c>
      <c r="J364">
        <v>4163</v>
      </c>
    </row>
    <row r="365" spans="9:10" x14ac:dyDescent="0.35">
      <c r="I365" t="s">
        <v>543</v>
      </c>
      <c r="J365">
        <v>2161</v>
      </c>
    </row>
    <row r="366" spans="9:10" x14ac:dyDescent="0.35">
      <c r="I366" t="s">
        <v>544</v>
      </c>
      <c r="J366">
        <v>4164</v>
      </c>
    </row>
    <row r="367" spans="9:10" x14ac:dyDescent="0.35">
      <c r="I367" t="s">
        <v>545</v>
      </c>
      <c r="J367">
        <v>4165</v>
      </c>
    </row>
    <row r="368" spans="9:10" x14ac:dyDescent="0.35">
      <c r="I368" t="s">
        <v>546</v>
      </c>
      <c r="J368">
        <v>5176</v>
      </c>
    </row>
    <row r="369" spans="9:10" x14ac:dyDescent="0.35">
      <c r="I369" t="s">
        <v>547</v>
      </c>
      <c r="J369">
        <v>6163</v>
      </c>
    </row>
    <row r="370" spans="9:10" x14ac:dyDescent="0.35">
      <c r="I370" t="s">
        <v>548</v>
      </c>
      <c r="J370">
        <v>3170</v>
      </c>
    </row>
    <row r="371" spans="9:10" x14ac:dyDescent="0.35">
      <c r="I371" t="s">
        <v>549</v>
      </c>
      <c r="J371">
        <v>5177</v>
      </c>
    </row>
    <row r="372" spans="9:10" x14ac:dyDescent="0.35">
      <c r="I372" t="s">
        <v>550</v>
      </c>
      <c r="J372">
        <v>5178</v>
      </c>
    </row>
    <row r="373" spans="9:10" x14ac:dyDescent="0.35">
      <c r="I373" t="s">
        <v>551</v>
      </c>
      <c r="J373">
        <v>6164</v>
      </c>
    </row>
    <row r="374" spans="9:10" x14ac:dyDescent="0.35">
      <c r="I374" t="s">
        <v>552</v>
      </c>
      <c r="J374">
        <v>1155</v>
      </c>
    </row>
    <row r="375" spans="9:10" x14ac:dyDescent="0.35">
      <c r="I375" t="s">
        <v>553</v>
      </c>
      <c r="J375">
        <v>1156</v>
      </c>
    </row>
    <row r="376" spans="9:10" x14ac:dyDescent="0.35">
      <c r="I376" t="s">
        <v>554</v>
      </c>
      <c r="J376">
        <v>6165</v>
      </c>
    </row>
    <row r="377" spans="9:10" x14ac:dyDescent="0.35">
      <c r="I377" t="s">
        <v>555</v>
      </c>
      <c r="J377">
        <v>1157</v>
      </c>
    </row>
    <row r="378" spans="9:10" x14ac:dyDescent="0.35">
      <c r="I378" t="s">
        <v>556</v>
      </c>
      <c r="J378">
        <v>1158</v>
      </c>
    </row>
    <row r="379" spans="9:10" x14ac:dyDescent="0.35">
      <c r="I379" t="s">
        <v>557</v>
      </c>
      <c r="J379">
        <v>1159</v>
      </c>
    </row>
    <row r="380" spans="9:10" x14ac:dyDescent="0.35">
      <c r="I380" t="s">
        <v>558</v>
      </c>
      <c r="J380">
        <v>4166</v>
      </c>
    </row>
    <row r="381" spans="9:10" x14ac:dyDescent="0.35">
      <c r="I381" t="s">
        <v>559</v>
      </c>
      <c r="J381">
        <v>6166</v>
      </c>
    </row>
    <row r="382" spans="9:10" x14ac:dyDescent="0.35">
      <c r="I382" t="s">
        <v>560</v>
      </c>
      <c r="J382">
        <v>1160</v>
      </c>
    </row>
    <row r="383" spans="9:10" x14ac:dyDescent="0.35">
      <c r="I383" t="s">
        <v>561</v>
      </c>
      <c r="J383">
        <v>2162</v>
      </c>
    </row>
    <row r="384" spans="9:10" x14ac:dyDescent="0.35">
      <c r="I384" t="s">
        <v>562</v>
      </c>
      <c r="J384">
        <v>2163</v>
      </c>
    </row>
    <row r="385" spans="9:10" x14ac:dyDescent="0.35">
      <c r="I385" t="s">
        <v>563</v>
      </c>
      <c r="J385">
        <v>4167</v>
      </c>
    </row>
    <row r="386" spans="9:10" x14ac:dyDescent="0.35">
      <c r="I386" t="s">
        <v>564</v>
      </c>
      <c r="J386">
        <v>2164</v>
      </c>
    </row>
    <row r="387" spans="9:10" x14ac:dyDescent="0.35">
      <c r="I387" t="s">
        <v>565</v>
      </c>
      <c r="J387">
        <v>4168</v>
      </c>
    </row>
    <row r="388" spans="9:10" x14ac:dyDescent="0.35">
      <c r="I388" t="s">
        <v>566</v>
      </c>
      <c r="J388">
        <v>1161</v>
      </c>
    </row>
    <row r="389" spans="9:10" x14ac:dyDescent="0.35">
      <c r="I389" t="s">
        <v>567</v>
      </c>
      <c r="J389">
        <v>1162</v>
      </c>
    </row>
    <row r="390" spans="9:10" x14ac:dyDescent="0.35">
      <c r="I390" t="s">
        <v>568</v>
      </c>
      <c r="J390">
        <v>4169</v>
      </c>
    </row>
    <row r="391" spans="9:10" x14ac:dyDescent="0.35">
      <c r="I391" t="s">
        <v>569</v>
      </c>
      <c r="J391">
        <v>5180</v>
      </c>
    </row>
    <row r="392" spans="9:10" x14ac:dyDescent="0.35">
      <c r="I392" t="s">
        <v>570</v>
      </c>
      <c r="J392">
        <v>5181</v>
      </c>
    </row>
    <row r="393" spans="9:10" x14ac:dyDescent="0.35">
      <c r="I393" t="s">
        <v>571</v>
      </c>
      <c r="J393">
        <v>4170</v>
      </c>
    </row>
    <row r="394" spans="9:10" x14ac:dyDescent="0.35">
      <c r="I394" t="s">
        <v>572</v>
      </c>
      <c r="J394">
        <v>5182</v>
      </c>
    </row>
    <row r="395" spans="9:10" x14ac:dyDescent="0.35">
      <c r="I395" t="s">
        <v>573</v>
      </c>
      <c r="J395">
        <v>1163</v>
      </c>
    </row>
    <row r="396" spans="9:10" x14ac:dyDescent="0.35">
      <c r="I396" t="s">
        <v>574</v>
      </c>
      <c r="J396">
        <v>3171</v>
      </c>
    </row>
    <row r="397" spans="9:10" x14ac:dyDescent="0.35">
      <c r="I397" t="s">
        <v>575</v>
      </c>
      <c r="J397">
        <v>2165</v>
      </c>
    </row>
    <row r="398" spans="9:10" x14ac:dyDescent="0.35">
      <c r="I398" t="s">
        <v>576</v>
      </c>
      <c r="J398">
        <v>6167</v>
      </c>
    </row>
    <row r="399" spans="9:10" x14ac:dyDescent="0.35">
      <c r="I399" t="s">
        <v>577</v>
      </c>
      <c r="J399">
        <v>6168</v>
      </c>
    </row>
    <row r="400" spans="9:10" x14ac:dyDescent="0.35">
      <c r="I400" t="s">
        <v>578</v>
      </c>
      <c r="J400">
        <v>4171</v>
      </c>
    </row>
    <row r="401" spans="9:10" x14ac:dyDescent="0.35">
      <c r="I401" t="s">
        <v>579</v>
      </c>
      <c r="J401">
        <v>5183</v>
      </c>
    </row>
    <row r="402" spans="9:10" x14ac:dyDescent="0.35">
      <c r="I402" t="s">
        <v>580</v>
      </c>
      <c r="J402">
        <v>2166</v>
      </c>
    </row>
    <row r="403" spans="9:10" x14ac:dyDescent="0.35">
      <c r="I403" t="s">
        <v>581</v>
      </c>
      <c r="J403">
        <v>5184</v>
      </c>
    </row>
    <row r="404" spans="9:10" x14ac:dyDescent="0.35">
      <c r="I404" t="s">
        <v>582</v>
      </c>
      <c r="J404">
        <v>2167</v>
      </c>
    </row>
    <row r="405" spans="9:10" x14ac:dyDescent="0.35">
      <c r="I405" t="s">
        <v>583</v>
      </c>
      <c r="J405">
        <v>4172</v>
      </c>
    </row>
    <row r="406" spans="9:10" x14ac:dyDescent="0.35">
      <c r="I406" t="s">
        <v>584</v>
      </c>
      <c r="J406">
        <v>6169</v>
      </c>
    </row>
    <row r="407" spans="9:10" x14ac:dyDescent="0.35">
      <c r="I407" t="s">
        <v>585</v>
      </c>
      <c r="J407">
        <v>3172</v>
      </c>
    </row>
    <row r="408" spans="9:10" x14ac:dyDescent="0.35">
      <c r="I408" t="s">
        <v>586</v>
      </c>
      <c r="J408">
        <v>6170</v>
      </c>
    </row>
    <row r="409" spans="9:10" x14ac:dyDescent="0.35">
      <c r="I409" t="s">
        <v>587</v>
      </c>
      <c r="J409">
        <v>3173</v>
      </c>
    </row>
    <row r="410" spans="9:10" x14ac:dyDescent="0.35">
      <c r="I410" t="s">
        <v>588</v>
      </c>
      <c r="J410">
        <v>6171</v>
      </c>
    </row>
    <row r="411" spans="9:10" x14ac:dyDescent="0.35">
      <c r="I411" t="s">
        <v>589</v>
      </c>
      <c r="J411">
        <v>4173</v>
      </c>
    </row>
    <row r="412" spans="9:10" x14ac:dyDescent="0.35">
      <c r="I412" t="s">
        <v>590</v>
      </c>
      <c r="J412">
        <v>6172</v>
      </c>
    </row>
    <row r="413" spans="9:10" x14ac:dyDescent="0.35">
      <c r="I413" t="s">
        <v>591</v>
      </c>
      <c r="J413">
        <v>2169</v>
      </c>
    </row>
    <row r="414" spans="9:10" x14ac:dyDescent="0.35">
      <c r="I414" t="s">
        <v>592</v>
      </c>
      <c r="J414">
        <v>3174</v>
      </c>
    </row>
    <row r="415" spans="9:10" x14ac:dyDescent="0.35">
      <c r="I415" t="s">
        <v>593</v>
      </c>
      <c r="J415">
        <v>1164</v>
      </c>
    </row>
    <row r="416" spans="9:10" x14ac:dyDescent="0.35">
      <c r="I416" t="s">
        <v>594</v>
      </c>
      <c r="J416">
        <v>3175</v>
      </c>
    </row>
    <row r="417" spans="9:10" x14ac:dyDescent="0.35">
      <c r="I417" t="s">
        <v>595</v>
      </c>
      <c r="J417">
        <v>1165</v>
      </c>
    </row>
    <row r="418" spans="9:10" x14ac:dyDescent="0.35">
      <c r="I418" t="s">
        <v>596</v>
      </c>
      <c r="J418">
        <v>1166</v>
      </c>
    </row>
    <row r="419" spans="9:10" x14ac:dyDescent="0.35">
      <c r="I419" t="s">
        <v>597</v>
      </c>
      <c r="J419">
        <v>2170</v>
      </c>
    </row>
    <row r="420" spans="9:10" x14ac:dyDescent="0.35">
      <c r="I420" t="s">
        <v>598</v>
      </c>
      <c r="J420">
        <v>2171</v>
      </c>
    </row>
    <row r="421" spans="9:10" x14ac:dyDescent="0.35">
      <c r="I421" t="s">
        <v>599</v>
      </c>
      <c r="J421">
        <v>2172</v>
      </c>
    </row>
    <row r="422" spans="9:10" x14ac:dyDescent="0.35">
      <c r="I422" t="s">
        <v>600</v>
      </c>
      <c r="J422">
        <v>2173</v>
      </c>
    </row>
    <row r="423" spans="9:10" x14ac:dyDescent="0.35">
      <c r="I423" t="s">
        <v>601</v>
      </c>
      <c r="J423">
        <v>1167</v>
      </c>
    </row>
    <row r="424" spans="9:10" x14ac:dyDescent="0.35">
      <c r="I424" t="s">
        <v>602</v>
      </c>
      <c r="J424">
        <v>1168</v>
      </c>
    </row>
    <row r="425" spans="9:10" x14ac:dyDescent="0.35">
      <c r="I425" t="s">
        <v>603</v>
      </c>
      <c r="J425">
        <v>1169</v>
      </c>
    </row>
    <row r="426" spans="9:10" x14ac:dyDescent="0.35">
      <c r="I426" t="s">
        <v>604</v>
      </c>
      <c r="J426">
        <v>1170</v>
      </c>
    </row>
    <row r="427" spans="9:10" x14ac:dyDescent="0.35">
      <c r="I427" t="s">
        <v>605</v>
      </c>
      <c r="J427">
        <v>2174</v>
      </c>
    </row>
    <row r="428" spans="9:10" x14ac:dyDescent="0.35">
      <c r="I428" t="s">
        <v>606</v>
      </c>
      <c r="J428">
        <v>2175</v>
      </c>
    </row>
    <row r="429" spans="9:10" x14ac:dyDescent="0.35">
      <c r="I429" t="s">
        <v>607</v>
      </c>
      <c r="J429">
        <v>5185</v>
      </c>
    </row>
    <row r="430" spans="9:10" x14ac:dyDescent="0.35">
      <c r="I430" t="s">
        <v>608</v>
      </c>
      <c r="J430">
        <v>1171</v>
      </c>
    </row>
    <row r="431" spans="9:10" x14ac:dyDescent="0.35">
      <c r="I431" t="s">
        <v>609</v>
      </c>
      <c r="J431">
        <v>2176</v>
      </c>
    </row>
    <row r="432" spans="9:10" x14ac:dyDescent="0.35">
      <c r="I432" t="s">
        <v>610</v>
      </c>
      <c r="J432">
        <v>1172</v>
      </c>
    </row>
    <row r="433" spans="9:10" x14ac:dyDescent="0.35">
      <c r="I433" t="s">
        <v>611</v>
      </c>
      <c r="J433">
        <v>2177</v>
      </c>
    </row>
    <row r="434" spans="9:10" x14ac:dyDescent="0.35">
      <c r="I434" t="s">
        <v>612</v>
      </c>
      <c r="J434">
        <v>3176</v>
      </c>
    </row>
    <row r="435" spans="9:10" x14ac:dyDescent="0.35">
      <c r="I435" t="s">
        <v>613</v>
      </c>
      <c r="J435">
        <v>2178</v>
      </c>
    </row>
    <row r="436" spans="9:10" x14ac:dyDescent="0.35">
      <c r="I436" t="s">
        <v>614</v>
      </c>
      <c r="J436">
        <v>2179</v>
      </c>
    </row>
    <row r="437" spans="9:10" x14ac:dyDescent="0.35">
      <c r="I437" t="s">
        <v>615</v>
      </c>
      <c r="J437">
        <v>2180</v>
      </c>
    </row>
    <row r="438" spans="9:10" x14ac:dyDescent="0.35">
      <c r="I438" t="s">
        <v>616</v>
      </c>
      <c r="J438">
        <v>1173</v>
      </c>
    </row>
    <row r="439" spans="9:10" x14ac:dyDescent="0.35">
      <c r="I439" t="s">
        <v>617</v>
      </c>
      <c r="J439">
        <v>1174</v>
      </c>
    </row>
    <row r="440" spans="9:10" x14ac:dyDescent="0.35">
      <c r="I440" t="s">
        <v>618</v>
      </c>
      <c r="J440">
        <v>5186</v>
      </c>
    </row>
    <row r="441" spans="9:10" x14ac:dyDescent="0.35">
      <c r="I441" t="s">
        <v>619</v>
      </c>
      <c r="J441">
        <v>3177</v>
      </c>
    </row>
    <row r="442" spans="9:10" x14ac:dyDescent="0.35">
      <c r="I442" t="s">
        <v>620</v>
      </c>
      <c r="J442">
        <v>4182</v>
      </c>
    </row>
    <row r="443" spans="9:10" x14ac:dyDescent="0.35">
      <c r="I443" t="s">
        <v>621</v>
      </c>
      <c r="J443">
        <v>6173</v>
      </c>
    </row>
    <row r="444" spans="9:10" x14ac:dyDescent="0.35">
      <c r="I444" t="s">
        <v>622</v>
      </c>
      <c r="J444">
        <v>1175</v>
      </c>
    </row>
    <row r="445" spans="9:10" x14ac:dyDescent="0.35">
      <c r="I445" t="s">
        <v>623</v>
      </c>
      <c r="J445">
        <v>2181</v>
      </c>
    </row>
    <row r="446" spans="9:10" x14ac:dyDescent="0.35">
      <c r="I446" t="s">
        <v>624</v>
      </c>
      <c r="J446">
        <v>4174</v>
      </c>
    </row>
    <row r="447" spans="9:10" x14ac:dyDescent="0.35">
      <c r="I447" t="s">
        <v>625</v>
      </c>
      <c r="J447">
        <v>4175</v>
      </c>
    </row>
    <row r="448" spans="9:10" x14ac:dyDescent="0.35">
      <c r="I448" t="s">
        <v>626</v>
      </c>
      <c r="J448">
        <v>1176</v>
      </c>
    </row>
    <row r="449" spans="9:10" x14ac:dyDescent="0.35">
      <c r="I449" t="s">
        <v>627</v>
      </c>
      <c r="J449">
        <v>1177</v>
      </c>
    </row>
    <row r="450" spans="9:10" x14ac:dyDescent="0.35">
      <c r="I450" t="s">
        <v>628</v>
      </c>
      <c r="J450">
        <v>4176</v>
      </c>
    </row>
    <row r="451" spans="9:10" x14ac:dyDescent="0.35">
      <c r="I451" t="s">
        <v>629</v>
      </c>
      <c r="J451">
        <v>6174</v>
      </c>
    </row>
    <row r="452" spans="9:10" x14ac:dyDescent="0.35">
      <c r="I452" t="s">
        <v>630</v>
      </c>
      <c r="J452">
        <v>1178</v>
      </c>
    </row>
    <row r="453" spans="9:10" x14ac:dyDescent="0.35">
      <c r="I453" t="s">
        <v>631</v>
      </c>
      <c r="J453">
        <v>4177</v>
      </c>
    </row>
    <row r="454" spans="9:10" x14ac:dyDescent="0.35">
      <c r="I454" t="s">
        <v>632</v>
      </c>
      <c r="J454">
        <v>2183</v>
      </c>
    </row>
    <row r="455" spans="9:10" x14ac:dyDescent="0.35">
      <c r="I455" t="s">
        <v>633</v>
      </c>
      <c r="J455">
        <v>2184</v>
      </c>
    </row>
    <row r="456" spans="9:10" x14ac:dyDescent="0.35">
      <c r="I456" t="s">
        <v>634</v>
      </c>
      <c r="J456">
        <v>4178</v>
      </c>
    </row>
    <row r="457" spans="9:10" x14ac:dyDescent="0.35">
      <c r="I457" t="s">
        <v>635</v>
      </c>
      <c r="J457">
        <v>3178</v>
      </c>
    </row>
    <row r="458" spans="9:10" x14ac:dyDescent="0.35">
      <c r="I458" t="s">
        <v>636</v>
      </c>
      <c r="J458">
        <v>6175</v>
      </c>
    </row>
    <row r="459" spans="9:10" x14ac:dyDescent="0.35">
      <c r="I459" t="s">
        <v>637</v>
      </c>
      <c r="J459">
        <v>3179</v>
      </c>
    </row>
    <row r="460" spans="9:10" x14ac:dyDescent="0.35">
      <c r="I460" t="s">
        <v>638</v>
      </c>
      <c r="J460">
        <v>3180</v>
      </c>
    </row>
    <row r="461" spans="9:10" x14ac:dyDescent="0.35">
      <c r="I461" t="s">
        <v>639</v>
      </c>
      <c r="J461">
        <v>6176</v>
      </c>
    </row>
    <row r="462" spans="9:10" x14ac:dyDescent="0.35">
      <c r="I462" t="s">
        <v>640</v>
      </c>
      <c r="J462">
        <v>4180</v>
      </c>
    </row>
    <row r="463" spans="9:10" x14ac:dyDescent="0.35">
      <c r="I463" t="s">
        <v>641</v>
      </c>
      <c r="J463">
        <v>6177</v>
      </c>
    </row>
    <row r="464" spans="9:10" x14ac:dyDescent="0.35">
      <c r="I464" t="s">
        <v>642</v>
      </c>
      <c r="J464">
        <v>3181</v>
      </c>
    </row>
    <row r="465" spans="9:10" x14ac:dyDescent="0.35">
      <c r="I465" t="s">
        <v>643</v>
      </c>
      <c r="J465">
        <v>3182</v>
      </c>
    </row>
    <row r="466" spans="9:10" x14ac:dyDescent="0.35">
      <c r="I466" t="s">
        <v>644</v>
      </c>
      <c r="J466">
        <v>5187</v>
      </c>
    </row>
    <row r="467" spans="9:10" x14ac:dyDescent="0.35">
      <c r="I467" t="s">
        <v>645</v>
      </c>
      <c r="J467">
        <v>1179</v>
      </c>
    </row>
    <row r="468" spans="9:10" x14ac:dyDescent="0.35">
      <c r="I468" t="s">
        <v>646</v>
      </c>
      <c r="J468">
        <v>5188</v>
      </c>
    </row>
    <row r="469" spans="9:10" x14ac:dyDescent="0.35">
      <c r="I469" t="s">
        <v>647</v>
      </c>
      <c r="J469">
        <v>5189</v>
      </c>
    </row>
    <row r="470" spans="9:10" x14ac:dyDescent="0.35">
      <c r="I470" t="s">
        <v>648</v>
      </c>
      <c r="J470">
        <v>5190</v>
      </c>
    </row>
    <row r="471" spans="9:10" x14ac:dyDescent="0.35">
      <c r="I471" t="s">
        <v>649</v>
      </c>
      <c r="J471">
        <v>2185</v>
      </c>
    </row>
    <row r="472" spans="9:10" x14ac:dyDescent="0.35">
      <c r="I472" t="s">
        <v>650</v>
      </c>
      <c r="J472">
        <v>6178</v>
      </c>
    </row>
    <row r="473" spans="9:10" x14ac:dyDescent="0.35">
      <c r="I473" t="s">
        <v>651</v>
      </c>
      <c r="J473">
        <v>1180</v>
      </c>
    </row>
    <row r="474" spans="9:10" x14ac:dyDescent="0.35">
      <c r="I474" t="s">
        <v>652</v>
      </c>
      <c r="J474">
        <v>3183</v>
      </c>
    </row>
    <row r="475" spans="9:10" x14ac:dyDescent="0.35">
      <c r="I475" t="s">
        <v>653</v>
      </c>
      <c r="J475">
        <v>4181</v>
      </c>
    </row>
    <row r="476" spans="9:10" x14ac:dyDescent="0.35">
      <c r="I476" t="s">
        <v>654</v>
      </c>
      <c r="J476">
        <v>5191</v>
      </c>
    </row>
    <row r="477" spans="9:10" x14ac:dyDescent="0.35">
      <c r="I477" t="s">
        <v>655</v>
      </c>
      <c r="J477">
        <v>6179</v>
      </c>
    </row>
    <row r="478" spans="9:10" x14ac:dyDescent="0.35">
      <c r="I478" t="s">
        <v>656</v>
      </c>
      <c r="J478">
        <v>2186</v>
      </c>
    </row>
    <row r="479" spans="9:10" x14ac:dyDescent="0.35">
      <c r="I479" t="s">
        <v>657</v>
      </c>
      <c r="J479">
        <v>5192</v>
      </c>
    </row>
    <row r="480" spans="9:10" x14ac:dyDescent="0.35">
      <c r="I480" t="s">
        <v>658</v>
      </c>
      <c r="J480">
        <v>6181</v>
      </c>
    </row>
  </sheetData>
  <sheetProtection algorithmName="SHA-512" hashValue="/mKhHs/H1XyeNQgsbqVqXiq5Q54xYxd+XRKLTIbHv2IAULizWYBh2z+TpMlK7m/eFZ/t2tqnJyTiKO659ACnXQ==" saltValue="EIvWgmtQYqsyexcnhGG7Hg==" spinCount="100000" sheet="1" objects="1" scenarios="1"/>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1</vt:i4>
      </vt:variant>
    </vt:vector>
  </HeadingPairs>
  <TitlesOfParts>
    <vt:vector size="5" baseType="lpstr">
      <vt:lpstr>table</vt:lpstr>
      <vt:lpstr>Comp Form</vt:lpstr>
      <vt:lpstr>Minimum Salary</vt:lpstr>
      <vt:lpstr>Staff Info</vt:lpstr>
      <vt:lpstr>'Minimum Salary'!Print_Area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Adam Curran</dc:creator>
  <cp:lastModifiedBy>Adam Curran</cp:lastModifiedBy>
  <cp:lastPrinted>2024-07-17T14:31:48Z</cp:lastPrinted>
  <dcterms:created xsi:type="dcterms:W3CDTF">2024-06-12T16:27:58Z</dcterms:created>
  <dcterms:modified xsi:type="dcterms:W3CDTF">2024-07-17T14:33:07Z</dcterms:modified>
</cp:coreProperties>
</file>